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B040817\Desktop\Dokumenter til hjemmeside\Regneark\"/>
    </mc:Choice>
  </mc:AlternateContent>
  <xr:revisionPtr revIDLastSave="0" documentId="8_{98E35217-9BC3-49E3-ACC1-A25608F6418A}" xr6:coauthVersionLast="47" xr6:coauthVersionMax="47" xr10:uidLastSave="{00000000-0000-0000-0000-000000000000}"/>
  <bookViews>
    <workbookView xWindow="-120" yWindow="-120" windowWidth="29040" windowHeight="15720" activeTab="1" xr2:uid="{00000000-000D-0000-FFFF-FFFF00000000}"/>
  </bookViews>
  <sheets>
    <sheet name="Forord" sheetId="1" r:id="rId1"/>
    <sheet name="Vejledning" sheetId="6" r:id="rId2"/>
    <sheet name="1. Tilførsel" sheetId="2" r:id="rId3"/>
    <sheet name="2. Omsætning" sheetId="3" r:id="rId4"/>
    <sheet name="Sømodellen" sheetId="4" r:id="rId5"/>
    <sheet name="DMI" sheetId="5" r:id="rId6"/>
  </sheets>
  <definedNames>
    <definedName name="_xlnm.Print_Area" localSheetId="0">Forord!$B$1:$B$22</definedName>
    <definedName name="Z_6FF2AB4D_62FA_4160_AD95_CC82FD883A2B_.wvu.PrintArea" localSheetId="0" hidden="1">Forord!$B$1:$B$22</definedName>
  </definedNames>
  <calcPr calcId="191029"/>
  <customWorkbookViews>
    <customWorkbookView name="TSUH - Privat visning" guid="{6FF2AB4D-62FA-4160-AD95-CC82FD883A2B}" mergeInterval="0" personalView="1" maximized="1" windowWidth="1276" windowHeight="86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1" i="2" l="1"/>
  <c r="C53" i="2" s="1"/>
  <c r="C77" i="2"/>
  <c r="K25" i="5"/>
  <c r="L25" i="5" s="1"/>
  <c r="P25" i="5" s="1"/>
  <c r="K24" i="5"/>
  <c r="L24" i="5" s="1"/>
  <c r="P24" i="5" s="1"/>
  <c r="K23" i="5"/>
  <c r="L23" i="5" s="1"/>
  <c r="P23" i="5" s="1"/>
  <c r="K22" i="5"/>
  <c r="L22" i="5" s="1"/>
  <c r="P22" i="5" s="1"/>
  <c r="K21" i="5"/>
  <c r="L21" i="5" s="1"/>
  <c r="P21" i="5" s="1"/>
  <c r="K20" i="5"/>
  <c r="L20" i="5" s="1"/>
  <c r="P20" i="5" s="1"/>
  <c r="K19" i="5"/>
  <c r="L19" i="5" s="1"/>
  <c r="P19" i="5" s="1"/>
  <c r="K18" i="5"/>
  <c r="L18" i="5" s="1"/>
  <c r="P18" i="5" s="1"/>
  <c r="K17" i="5"/>
  <c r="L17" i="5" s="1"/>
  <c r="P17" i="5" s="1"/>
  <c r="K16" i="5"/>
  <c r="L16" i="5" s="1"/>
  <c r="P16" i="5" s="1"/>
  <c r="K15" i="5"/>
  <c r="L15" i="5" s="1"/>
  <c r="P15" i="5" s="1"/>
  <c r="K14" i="5"/>
  <c r="L14" i="5" s="1"/>
  <c r="P14" i="5" s="1"/>
  <c r="K13" i="5"/>
  <c r="L13" i="5" s="1"/>
  <c r="P13" i="5" s="1"/>
  <c r="K12" i="5"/>
  <c r="L12" i="5" s="1"/>
  <c r="P12" i="5" s="1"/>
  <c r="K11" i="5"/>
  <c r="L11" i="5" s="1"/>
  <c r="P11" i="5" s="1"/>
  <c r="K10" i="5"/>
  <c r="L10" i="5" s="1"/>
  <c r="P10" i="5" s="1"/>
  <c r="M13" i="5" l="1"/>
  <c r="N13" i="5"/>
  <c r="O13" i="5"/>
  <c r="O14" i="5"/>
  <c r="M14" i="5"/>
  <c r="N14" i="5"/>
  <c r="N15" i="5"/>
  <c r="M15" i="5"/>
  <c r="O15" i="5"/>
  <c r="M16" i="5"/>
  <c r="N16" i="5"/>
  <c r="O16" i="5"/>
  <c r="N17" i="5"/>
  <c r="O17" i="5"/>
  <c r="M17" i="5"/>
  <c r="M18" i="5"/>
  <c r="O18" i="5"/>
  <c r="N18" i="5"/>
  <c r="O19" i="5"/>
  <c r="M19" i="5"/>
  <c r="N19" i="5"/>
  <c r="O20" i="5"/>
  <c r="N20" i="5"/>
  <c r="M20" i="5"/>
  <c r="N21" i="5"/>
  <c r="M21" i="5"/>
  <c r="O21" i="5"/>
  <c r="O22" i="5"/>
  <c r="M22" i="5"/>
  <c r="N22" i="5"/>
  <c r="O23" i="5"/>
  <c r="N23" i="5"/>
  <c r="M23" i="5"/>
  <c r="O24" i="5"/>
  <c r="N24" i="5"/>
  <c r="M24" i="5"/>
  <c r="O25" i="5"/>
  <c r="N25" i="5"/>
  <c r="M25" i="5"/>
  <c r="M10" i="5"/>
  <c r="O10" i="5"/>
  <c r="N10" i="5"/>
  <c r="M11" i="5"/>
  <c r="N11" i="5"/>
  <c r="O11" i="5"/>
  <c r="N12" i="5"/>
  <c r="O12" i="5"/>
  <c r="M12" i="5"/>
  <c r="K6" i="5"/>
  <c r="L6" i="5" s="1"/>
  <c r="P6" i="5" s="1"/>
  <c r="K9" i="5"/>
  <c r="L9" i="5" s="1"/>
  <c r="P9" i="5" s="1"/>
  <c r="K8" i="5"/>
  <c r="L8" i="5" s="1"/>
  <c r="P8" i="5" s="1"/>
  <c r="K7" i="5"/>
  <c r="L7" i="5" s="1"/>
  <c r="P7" i="5" s="1"/>
  <c r="K2" i="5"/>
  <c r="L2" i="5" s="1"/>
  <c r="P2" i="5" s="1"/>
  <c r="K4" i="5"/>
  <c r="L4" i="5" s="1"/>
  <c r="P4" i="5" s="1"/>
  <c r="K5" i="5"/>
  <c r="L5" i="5" s="1"/>
  <c r="P5" i="5" s="1"/>
  <c r="K3" i="5"/>
  <c r="L3" i="5" s="1"/>
  <c r="P3" i="5" s="1"/>
  <c r="P27" i="5" l="1" a="1"/>
  <c r="P27" i="5" s="1"/>
  <c r="M5" i="5"/>
  <c r="N5" i="5"/>
  <c r="O5" i="5"/>
  <c r="O4" i="5"/>
  <c r="M4" i="5"/>
  <c r="N4" i="5"/>
  <c r="O2" i="5"/>
  <c r="N2" i="5"/>
  <c r="M2" i="5"/>
  <c r="M7" i="5"/>
  <c r="O7" i="5"/>
  <c r="N7" i="5"/>
  <c r="N8" i="5"/>
  <c r="M8" i="5"/>
  <c r="O8" i="5"/>
  <c r="N9" i="5"/>
  <c r="M9" i="5"/>
  <c r="O9" i="5"/>
  <c r="M6" i="5"/>
  <c r="N6" i="5"/>
  <c r="O6" i="5"/>
  <c r="O3" i="5"/>
  <c r="M3" i="5"/>
  <c r="N3" i="5"/>
  <c r="C65" i="2"/>
  <c r="D55" i="3" s="1"/>
  <c r="D57" i="3" s="1"/>
  <c r="D31" i="3"/>
  <c r="D34" i="3" s="1"/>
  <c r="D64" i="3" s="1"/>
  <c r="F17" i="3"/>
  <c r="C73" i="2"/>
  <c r="C75" i="2"/>
  <c r="C76" i="2"/>
  <c r="C74" i="2"/>
  <c r="D42" i="4"/>
  <c r="D44" i="4" s="1"/>
  <c r="D48" i="4" s="1"/>
  <c r="D68" i="3" s="1"/>
  <c r="M27" i="5" l="1" a="1"/>
  <c r="M27" i="5" s="1"/>
  <c r="C21" i="2" s="1"/>
  <c r="N27" i="5" a="1"/>
  <c r="N27" i="5" s="1"/>
  <c r="C23" i="2" s="1"/>
  <c r="O27" i="5" a="1"/>
  <c r="O27" i="5" s="1"/>
  <c r="C25" i="2" s="1"/>
  <c r="D42" i="3"/>
  <c r="D46" i="3" s="1"/>
  <c r="D65" i="3" s="1"/>
  <c r="D71" i="3"/>
  <c r="C79" i="2"/>
  <c r="D53" i="3" s="1"/>
  <c r="D59" i="3" s="1"/>
  <c r="D66" i="3" s="1"/>
  <c r="C30" i="2" l="1"/>
  <c r="D22" i="4"/>
  <c r="C32" i="2" l="1"/>
  <c r="D29" i="4" s="1"/>
  <c r="D24" i="4"/>
  <c r="D25" i="4" s="1"/>
  <c r="D27" i="4" s="1"/>
  <c r="D31" i="4" l="1"/>
  <c r="D67" i="3" s="1"/>
  <c r="D69" i="3" s="1"/>
  <c r="D7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<sst xmlns="http://schemas.openxmlformats.org/spreadsheetml/2006/main" count="896" uniqueCount="778">
  <si>
    <t>Vandløboplandet</t>
  </si>
  <si>
    <t>kg N/ha</t>
  </si>
  <si>
    <t>ha</t>
  </si>
  <si>
    <t xml:space="preserve">kg N </t>
  </si>
  <si>
    <t>Direkte opland</t>
  </si>
  <si>
    <t>mm</t>
  </si>
  <si>
    <t>%</t>
  </si>
  <si>
    <t>Inddata:</t>
  </si>
  <si>
    <t>A=</t>
  </si>
  <si>
    <t>S=</t>
  </si>
  <si>
    <t>Andelen af dyrket areal i oplandet i %</t>
  </si>
  <si>
    <t>D=</t>
  </si>
  <si>
    <t>Oplandets størrelse i ha</t>
  </si>
  <si>
    <t>Areal=</t>
  </si>
  <si>
    <t>Uddata:</t>
  </si>
  <si>
    <t>Gennemsnitligt, årligt kg N-tab pr. ha opland</t>
  </si>
  <si>
    <r>
      <t>N</t>
    </r>
    <r>
      <rPr>
        <i/>
        <sz val="10"/>
        <rFont val="Arial"/>
        <family val="2"/>
      </rPr>
      <t>tab</t>
    </r>
    <r>
      <rPr>
        <sz val="10"/>
        <rFont val="Arial"/>
        <family val="2"/>
      </rPr>
      <t>=</t>
    </r>
  </si>
  <si>
    <t>N-tab fra oplandet</t>
  </si>
  <si>
    <r>
      <t>Tot</t>
    </r>
    <r>
      <rPr>
        <i/>
        <sz val="10"/>
        <rFont val="Arial"/>
        <family val="2"/>
      </rPr>
      <t>Ntab</t>
    </r>
    <r>
      <rPr>
        <sz val="10"/>
        <rFont val="Arial"/>
        <family val="2"/>
      </rPr>
      <t>=</t>
    </r>
  </si>
  <si>
    <t>kg N</t>
  </si>
  <si>
    <t>Formel:</t>
  </si>
  <si>
    <t>Projektområdet</t>
  </si>
  <si>
    <t>Agerjord:</t>
  </si>
  <si>
    <t>Ager, brak:</t>
  </si>
  <si>
    <t>Sum</t>
  </si>
  <si>
    <t>Oversv.ha.dage, sum:</t>
  </si>
  <si>
    <t>kg N/ha pr. døgn</t>
  </si>
  <si>
    <t>ha*døgn</t>
  </si>
  <si>
    <t>Oversvømmelse med vandløbsvand:</t>
  </si>
  <si>
    <t>TOTAL:</t>
  </si>
  <si>
    <t>Projektareal:</t>
  </si>
  <si>
    <t>N-red. pr ha proj.område:</t>
  </si>
  <si>
    <t>VMPII-vådområdeprojekt, kvælstofberegning</t>
  </si>
  <si>
    <t>Projekt:</t>
  </si>
  <si>
    <t>OPGØRELSE AF TILFØRSEL/UDVASKNING FRA VANDLØBSOPLAND, DIREKTE OPLAND OG PROJEKTOMRÅDE</t>
  </si>
  <si>
    <t>Landbrugsbidrag beregnes på baggrund af arealanvendelsen i projektområdet samt erfaringstal for N-udvaskning</t>
  </si>
  <si>
    <t>Beregnet årlig N-udvaskning</t>
  </si>
  <si>
    <t>N-udvaskning, erfaringstal, årlig gn.sn.</t>
  </si>
  <si>
    <t>Sum =</t>
  </si>
  <si>
    <t>BILAG</t>
  </si>
  <si>
    <t>Beregnet udvaskning fra fremtidigt naturområde</t>
  </si>
  <si>
    <t>Beregnet udvaskning fra nuværende landbrugsdrift (ark 1)</t>
  </si>
  <si>
    <t>Projektområde:</t>
  </si>
  <si>
    <t>Udvaskning:</t>
  </si>
  <si>
    <t>Samlet udvaskning =</t>
  </si>
  <si>
    <t>Ekstensivering af landbrug =</t>
  </si>
  <si>
    <t>Ekstensivering af landbrug:</t>
  </si>
  <si>
    <t>Reduktion i bidrag fra direkte opland:</t>
  </si>
  <si>
    <t>Oversvømmelser:</t>
  </si>
  <si>
    <t>Tilførsel fra det direkte opland (ark 1)</t>
  </si>
  <si>
    <t>Beregnes med en omsætningsandel af tilførslen fra det direkte opland</t>
  </si>
  <si>
    <t>N-fjernelse =</t>
  </si>
  <si>
    <t>Opgørelse af nuværende arealanvendelse</t>
  </si>
  <si>
    <t>Kvælstofomsætning ved overrisling/nedsivning</t>
  </si>
  <si>
    <t>=</t>
  </si>
  <si>
    <t>år</t>
  </si>
  <si>
    <t>N-konc. over 5 mg/l i årsgens. kan fjerne 1,5 kg N/ha</t>
  </si>
  <si>
    <t xml:space="preserve">Der kan som udgangspunkt fjernes 50% N, hvor den hydrauliske </t>
  </si>
  <si>
    <t>Forord</t>
  </si>
  <si>
    <t xml:space="preserve">V, søens rumfang </t>
  </si>
  <si>
    <t>Sømodellen kan kun benyttes, hvis opholdstiden er mindst en uge.</t>
  </si>
  <si>
    <t>Bemærk venligst at rørskov er inkluderet i formlen og IKKE bidrager særskilt</t>
  </si>
  <si>
    <t>Omsætning:</t>
  </si>
  <si>
    <t>Se vejledning s. 2.</t>
  </si>
  <si>
    <t>45-50</t>
  </si>
  <si>
    <t>0-5</t>
  </si>
  <si>
    <t>5-10</t>
  </si>
  <si>
    <t>interval</t>
  </si>
  <si>
    <t>Beregnes på baggrund af oplandsarealet eller målt N-udvaskning f.eks. fra nærliggende målestation.</t>
  </si>
  <si>
    <t>Beregnes ved anvendelse af oversvømmelsesarealet og -varighed gange en omsætningsrate - der kan indsættes flere rækker</t>
  </si>
  <si>
    <t>Tilførsler:</t>
  </si>
  <si>
    <r>
      <t>Oplandets</t>
    </r>
    <r>
      <rPr>
        <vertAlign val="superscript"/>
        <sz val="10"/>
        <rFont val="Arial"/>
        <family val="2"/>
      </rPr>
      <t>2</t>
    </r>
    <r>
      <rPr>
        <sz val="10"/>
        <rFont val="Arial"/>
        <family val="2"/>
      </rPr>
      <t xml:space="preserve"> størrelse i ha</t>
    </r>
  </si>
  <si>
    <t xml:space="preserve">(ref. 1) </t>
  </si>
  <si>
    <t>agerjord inkl. brakjord</t>
  </si>
  <si>
    <t>vedvarende græs</t>
  </si>
  <si>
    <t>natur*</t>
  </si>
  <si>
    <t>NB: KUN DE HVIDE FELTER SKAL UDFYLDES - DE ANDRE INDEHOLDER FORMLER</t>
  </si>
  <si>
    <t>kapacitet og kvælstofbelastningen står i rimelig forhold til hinanden.</t>
  </si>
  <si>
    <r>
      <t xml:space="preserve">Ref. 1: </t>
    </r>
    <r>
      <rPr>
        <i/>
        <sz val="8"/>
        <rFont val="Arial"/>
        <family val="2"/>
      </rPr>
      <t>Kortfattet vejledning til beregning af kvælstoffjernelse.</t>
    </r>
    <r>
      <rPr>
        <sz val="8"/>
        <rFont val="Arial"/>
        <family val="2"/>
      </rPr>
      <t xml:space="preserve"> Notat fra Skov- og Naturstyrelsen oktober 2005</t>
    </r>
  </si>
  <si>
    <t>0-5 kg N/ha</t>
  </si>
  <si>
    <t>Nret (%)</t>
  </si>
  <si>
    <t>OPGØRELSE AF KVÆLSTOFFJERNELSE VED SØDANNELSE</t>
  </si>
  <si>
    <r>
      <t>N</t>
    </r>
    <r>
      <rPr>
        <vertAlign val="subscript"/>
        <sz val="10"/>
        <rFont val="Arial"/>
        <family val="2"/>
      </rPr>
      <t>ret</t>
    </r>
    <r>
      <rPr>
        <sz val="10"/>
        <rFont val="Arial"/>
        <family val="2"/>
      </rPr>
      <t xml:space="preserve"> (%) = 42,1 + 17,8 x log</t>
    </r>
    <r>
      <rPr>
        <vertAlign val="subscript"/>
        <sz val="10"/>
        <rFont val="Arial"/>
        <family val="2"/>
      </rPr>
      <t>10</t>
    </r>
    <r>
      <rPr>
        <sz val="10"/>
        <rFont val="Arial"/>
        <family val="2"/>
      </rPr>
      <t>(T</t>
    </r>
    <r>
      <rPr>
        <vertAlign val="subscript"/>
        <sz val="10"/>
        <rFont val="Arial"/>
        <family val="2"/>
      </rPr>
      <t>w</t>
    </r>
    <r>
      <rPr>
        <sz val="10"/>
        <rFont val="Arial"/>
        <family val="2"/>
      </rPr>
      <t>)</t>
    </r>
  </si>
  <si>
    <r>
      <t>N</t>
    </r>
    <r>
      <rPr>
        <vertAlign val="subscript"/>
        <sz val="10"/>
        <rFont val="Arial"/>
        <family val="2"/>
      </rPr>
      <t>ret</t>
    </r>
    <r>
      <rPr>
        <sz val="10"/>
        <rFont val="Arial"/>
        <family val="2"/>
      </rPr>
      <t xml:space="preserve"> = kvælstoffjernelsen i procent</t>
    </r>
  </si>
  <si>
    <r>
      <t>T</t>
    </r>
    <r>
      <rPr>
        <vertAlign val="subscript"/>
        <sz val="10"/>
        <rFont val="Arial"/>
        <family val="2"/>
      </rPr>
      <t>W</t>
    </r>
    <r>
      <rPr>
        <sz val="10"/>
        <rFont val="Arial"/>
        <family val="2"/>
      </rPr>
      <t xml:space="preserve"> = V/Q, vandets opholdstid pr år </t>
    </r>
  </si>
  <si>
    <r>
      <t>N-fjernelse ved sø = N</t>
    </r>
    <r>
      <rPr>
        <vertAlign val="subscript"/>
        <sz val="10"/>
        <rFont val="Arial"/>
        <family val="2"/>
      </rPr>
      <t>ret</t>
    </r>
    <r>
      <rPr>
        <sz val="10"/>
        <rFont val="Arial"/>
        <family val="2"/>
      </rPr>
      <t xml:space="preserve"> (%) * N tilførsel fra vandløbsopland</t>
    </r>
  </si>
  <si>
    <t>Q,middel vandføring</t>
  </si>
  <si>
    <r>
      <t>T</t>
    </r>
    <r>
      <rPr>
        <vertAlign val="subscript"/>
        <sz val="10"/>
        <rFont val="Arial"/>
        <family val="2"/>
      </rPr>
      <t>W</t>
    </r>
  </si>
  <si>
    <t>N-reduktion i søen</t>
  </si>
  <si>
    <t xml:space="preserve">*Natur er bl.a. §3 områder som hede, natureng samt skov. </t>
  </si>
  <si>
    <t>Vedv. græs:</t>
  </si>
  <si>
    <t>Natur:</t>
  </si>
  <si>
    <t>Natur*:</t>
  </si>
  <si>
    <t>OPGØRELSE AF KVÆLSTOFFJERNELSE VED OVERSVØMMELSE, OVERRISLING/NEDSIVNING, EKSTENSIVERING</t>
  </si>
  <si>
    <t>Oversvømmelse med vand fra vandløbsoplandet</t>
  </si>
  <si>
    <t>Overrisling/nedsivning med vand fra det direkte opland</t>
  </si>
  <si>
    <t>Ekstensivering af landbrugsdriften i projektområdet</t>
  </si>
  <si>
    <t>Vådområdeprojekt, kvælstofberegning</t>
  </si>
  <si>
    <t>Vådområdeprojektets samlede N-reduktion</t>
  </si>
  <si>
    <t>vandløbet</t>
  </si>
  <si>
    <t>Ved stor infiltration kan der omsættes over 50%, hvilket kræver</t>
  </si>
  <si>
    <t>en særskilt forklaring.</t>
  </si>
  <si>
    <r>
      <t>Areal,ha</t>
    </r>
    <r>
      <rPr>
        <vertAlign val="superscript"/>
        <sz val="10"/>
        <rFont val="Arial"/>
        <family val="2"/>
      </rPr>
      <t>1</t>
    </r>
  </si>
  <si>
    <r>
      <t>1</t>
    </r>
    <r>
      <rPr>
        <sz val="10"/>
        <rFont val="Arial"/>
        <family val="2"/>
      </rPr>
      <t>Der kan kun medregnes areal i en afstand &lt; 100 m fra</t>
    </r>
  </si>
  <si>
    <t>Som udgangspunkt kan man kun benytte et specifikt areal til enten sødannelse, oversvømmelse eller overrisling/nedsivning</t>
  </si>
  <si>
    <t>Den anden (nederste) benyttes målt N-udvaskning og vandføring f.eks. fra nærliggende målestation i vandløbet</t>
  </si>
  <si>
    <t xml:space="preserve">Den første (øverste) benytter input fra tilførsel fra oplandsarealet (fanebladet tilførsel) </t>
  </si>
  <si>
    <t>Vandløbets vandføring</t>
  </si>
  <si>
    <t>Q,middel vandføring til sø</t>
  </si>
  <si>
    <t xml:space="preserve">Beregnet fra fanebladet "Tilførsel" </t>
  </si>
  <si>
    <t>Metode 1.</t>
  </si>
  <si>
    <r>
      <t>Vandtilførsel til sø</t>
    </r>
    <r>
      <rPr>
        <vertAlign val="superscript"/>
        <sz val="10"/>
        <rFont val="Arial"/>
        <family val="2"/>
      </rPr>
      <t>1</t>
    </r>
  </si>
  <si>
    <r>
      <t>N tilførsel til sø</t>
    </r>
    <r>
      <rPr>
        <vertAlign val="superscript"/>
        <sz val="10"/>
        <rFont val="Arial"/>
        <family val="2"/>
      </rPr>
      <t>2</t>
    </r>
    <r>
      <rPr>
        <sz val="10"/>
        <rFont val="Arial"/>
        <family val="2"/>
      </rPr>
      <t xml:space="preserve"> </t>
    </r>
  </si>
  <si>
    <r>
      <t>2</t>
    </r>
    <r>
      <rPr>
        <sz val="10"/>
        <rFont val="Arial"/>
        <family val="2"/>
      </rPr>
      <t>Beregnet fra N-tab fra vandløbsoplandet, overført fra tilførselsskemaet samt</t>
    </r>
  </si>
  <si>
    <t>vandtilførsel</t>
  </si>
  <si>
    <t>Metode 2.</t>
  </si>
  <si>
    <t>N tilførsel til sø</t>
  </si>
  <si>
    <r>
      <t>(T</t>
    </r>
    <r>
      <rPr>
        <vertAlign val="subscript"/>
        <sz val="10"/>
        <rFont val="Arial"/>
        <family val="2"/>
      </rPr>
      <t xml:space="preserve">W </t>
    </r>
    <r>
      <rPr>
        <sz val="10"/>
        <rFont val="Arial"/>
        <family val="2"/>
      </rPr>
      <t>skal være minimum 0,019 svarende til 7 døgn)</t>
    </r>
  </si>
  <si>
    <t>Sødannelse - Metode 1</t>
  </si>
  <si>
    <t>Sødannelse - Metode 2</t>
  </si>
  <si>
    <t xml:space="preserve"> </t>
  </si>
  <si>
    <t>Sømodellen - der benyttes kun én af de to nedenstående metoder</t>
  </si>
  <si>
    <r>
      <t>1</t>
    </r>
    <r>
      <rPr>
        <sz val="10"/>
        <rFont val="Arial"/>
        <family val="2"/>
      </rPr>
      <t xml:space="preserve">Her angives hvor stor en %-del af vandløbets vandføring der tilføres søen - </t>
    </r>
  </si>
  <si>
    <t>hvis hele vandløbet ledes gennem søen, angives 100%</t>
  </si>
  <si>
    <r>
      <t>m</t>
    </r>
    <r>
      <rPr>
        <vertAlign val="superscript"/>
        <sz val="10"/>
        <rFont val="Arial"/>
        <family val="2"/>
      </rPr>
      <t>3</t>
    </r>
    <r>
      <rPr>
        <sz val="10"/>
        <rFont val="Arial"/>
        <family val="2"/>
      </rPr>
      <t>/sek</t>
    </r>
  </si>
  <si>
    <r>
      <t>m</t>
    </r>
    <r>
      <rPr>
        <vertAlign val="superscript"/>
        <sz val="10"/>
        <rFont val="Arial"/>
        <family val="2"/>
      </rPr>
      <t>3</t>
    </r>
  </si>
  <si>
    <r>
      <t>Omsætningsrate</t>
    </r>
    <r>
      <rPr>
        <vertAlign val="superscript"/>
        <sz val="10"/>
        <rFont val="Arial"/>
        <family val="2"/>
      </rPr>
      <t>3</t>
    </r>
  </si>
  <si>
    <r>
      <t>3</t>
    </r>
    <r>
      <rPr>
        <sz val="10"/>
        <rFont val="Arial"/>
        <family val="2"/>
      </rPr>
      <t>N-konc. over 2-3 mg/l i årsgens. kan fjerne 1 kg N/ha</t>
    </r>
  </si>
  <si>
    <r>
      <t>Oversv.dage</t>
    </r>
    <r>
      <rPr>
        <vertAlign val="superscript"/>
        <sz val="10"/>
        <rFont val="Arial"/>
        <family val="2"/>
      </rPr>
      <t>2</t>
    </r>
  </si>
  <si>
    <r>
      <t>2</t>
    </r>
    <r>
      <rPr>
        <sz val="10"/>
        <rFont val="Arial"/>
        <family val="2"/>
      </rPr>
      <t>Oversvømmelsens varighed må ikke overstige 100 dage</t>
    </r>
  </si>
  <si>
    <t>Naturstyrelsen december 2013</t>
  </si>
  <si>
    <t>Befæstet</t>
  </si>
  <si>
    <t>Befæstet areal</t>
  </si>
  <si>
    <t>DMI10</t>
  </si>
  <si>
    <t>georeg</t>
  </si>
  <si>
    <t>befast_pct</t>
  </si>
  <si>
    <t>dyrk_pct</t>
  </si>
  <si>
    <t>clay_pct</t>
  </si>
  <si>
    <t>sand_pct</t>
  </si>
  <si>
    <t>nedbor_kor</t>
  </si>
  <si>
    <t>potfordampning</t>
  </si>
  <si>
    <t>list</t>
  </si>
  <si>
    <t>B</t>
  </si>
  <si>
    <t>C</t>
  </si>
  <si>
    <t>D</t>
  </si>
  <si>
    <t>E</t>
  </si>
  <si>
    <t>F</t>
  </si>
  <si>
    <t>G</t>
  </si>
  <si>
    <t>H</t>
  </si>
  <si>
    <t>I</t>
  </si>
  <si>
    <t>average</t>
  </si>
  <si>
    <t>Nedbør</t>
  </si>
  <si>
    <t>Andelen af sandjord i vandløbsoplandet i %</t>
  </si>
  <si>
    <t>Andelen af dyrket areal i det direkte opland i %</t>
  </si>
  <si>
    <r>
      <t>Andelen af sandjord</t>
    </r>
    <r>
      <rPr>
        <sz val="10"/>
        <rFont val="Arial"/>
        <family val="2"/>
      </rPr>
      <t xml:space="preserve"> i oplandet i %</t>
    </r>
  </si>
  <si>
    <r>
      <t>Dette regneark er oprindeligt udarbejdet af Karsten Wandall, Vejle Amt, som hjælpemiddel til beregning af kvælstoffjernelse for VMPII og VMPIII vådområdeprojekter. Naturstyrelsen foretog i marts 2011, december 2013 en række mindre ændringer, præciseringer og automatiseringer i beregningerne. Regnearket er oprindelig udarbejdet ud fra Miljøministeriets notat: "Kortfattet vejledning til beregning af kvælstoffjernelse for VMPII", som findes i en  opdatereret version Naturstyrelsens vejledning i Kvælstofberegninger (juli 2013) på Naturstyrelsens hjemmeside: http://www.naturstyrelsen.dk/Naturbeskyttelse/Naturprojekter/Projekttyper/Vandprojekter/Viden/Naeringsstoffer/Kvaelstoffjernelse/</t>
    </r>
    <r>
      <rPr>
        <sz val="11"/>
        <color indexed="12"/>
        <rFont val="Arial"/>
        <family val="2"/>
      </rPr>
      <t xml:space="preserve">. </t>
    </r>
    <r>
      <rPr>
        <sz val="11"/>
        <rFont val="Arial"/>
        <family val="2"/>
      </rPr>
      <t xml:space="preserve">Der henvises også til ovennævnte notat i Vejledningen til ansøgning om tilskud om anlæg af vådområder samt reservation af midler til fastholdelse og pleje, 2007. Regnearket skal anvendes med omtanke og skal bruges sammen med Miljøministeriets vejledning.                                                                                                                                         </t>
    </r>
  </si>
  <si>
    <t>Opdatering december 2021</t>
  </si>
  <si>
    <t xml:space="preserve">Tilførsel på baggrund af oplandsarealets størrelse beregnes på baggrund af AU, Ecoscience  "Notat opdatering af N regneark november 2021 </t>
  </si>
  <si>
    <t xml:space="preserve">Beregnet tilførsel beregnes på baggrund af AU, Ecoscience  "Notat opdatering af N regneark november 2021 </t>
  </si>
  <si>
    <t>Indtast</t>
  </si>
  <si>
    <t>DMI-gridnr. (maks 24 grids kan indtastes)</t>
  </si>
  <si>
    <t>Århus Universitet, Institut for Bioscience har opdateret formlen for Ntab I efteråret 2021. Der er samtidig tilføjet en fane "DMI" hvorfra der automatisk hentes nedbør, procent sandjord og procent dyrket areal til beregningen af N tabet fra vandløbsoplandet. Man skal blot indtaste det DMI gridnummer som projektområdet befinder sig i. Hvis der er tale om tale om at vandløbsopland eventuelt strækker sig over flere grids, kan man indtaste de gridnumre, der er relevante. For det direkte opland skal man selv indtaste nedbør, andel af sandjord og det dyrkede areal</t>
  </si>
  <si>
    <t>list_DMI</t>
  </si>
  <si>
    <t>DMI10_NY</t>
  </si>
  <si>
    <t>627_44</t>
  </si>
  <si>
    <t>626_44</t>
  </si>
  <si>
    <t>625_44</t>
  </si>
  <si>
    <t>624_44</t>
  </si>
  <si>
    <t>623_44</t>
  </si>
  <si>
    <t>622_44</t>
  </si>
  <si>
    <t>621_44</t>
  </si>
  <si>
    <t>620_44</t>
  </si>
  <si>
    <t>619_44</t>
  </si>
  <si>
    <t>618_44</t>
  </si>
  <si>
    <t>617_44</t>
  </si>
  <si>
    <t>616_44</t>
  </si>
  <si>
    <t>615_44</t>
  </si>
  <si>
    <t>631_45</t>
  </si>
  <si>
    <t>630_45</t>
  </si>
  <si>
    <t>629_45</t>
  </si>
  <si>
    <t>628_45</t>
  </si>
  <si>
    <t>627_45</t>
  </si>
  <si>
    <t>626_45</t>
  </si>
  <si>
    <t>625_45</t>
  </si>
  <si>
    <t>624_45</t>
  </si>
  <si>
    <t>623_45</t>
  </si>
  <si>
    <t>622_45</t>
  </si>
  <si>
    <t>621_45</t>
  </si>
  <si>
    <t>620_45</t>
  </si>
  <si>
    <t>619_45</t>
  </si>
  <si>
    <t>618_45</t>
  </si>
  <si>
    <t>617_45</t>
  </si>
  <si>
    <t>616_45</t>
  </si>
  <si>
    <t>615_45</t>
  </si>
  <si>
    <t>614_45</t>
  </si>
  <si>
    <t>632_46</t>
  </si>
  <si>
    <t>631_46</t>
  </si>
  <si>
    <t>630_46</t>
  </si>
  <si>
    <t>629_46</t>
  </si>
  <si>
    <t>628_46</t>
  </si>
  <si>
    <t>627_46</t>
  </si>
  <si>
    <t>626_46</t>
  </si>
  <si>
    <t>625_46</t>
  </si>
  <si>
    <t>624_46</t>
  </si>
  <si>
    <t>623_46</t>
  </si>
  <si>
    <t>622_46</t>
  </si>
  <si>
    <t>621_46</t>
  </si>
  <si>
    <t>620_46</t>
  </si>
  <si>
    <t>619_46</t>
  </si>
  <si>
    <t>618_46</t>
  </si>
  <si>
    <t>617_46</t>
  </si>
  <si>
    <t>616_46</t>
  </si>
  <si>
    <t>615_46</t>
  </si>
  <si>
    <t>614_46</t>
  </si>
  <si>
    <t>613_46</t>
  </si>
  <si>
    <t>611_46</t>
  </si>
  <si>
    <t>610_46</t>
  </si>
  <si>
    <t>632_47</t>
  </si>
  <si>
    <t>631_47</t>
  </si>
  <si>
    <t>630_47</t>
  </si>
  <si>
    <t>629_47</t>
  </si>
  <si>
    <t>628_47</t>
  </si>
  <si>
    <t>627_47</t>
  </si>
  <si>
    <t>626_47</t>
  </si>
  <si>
    <t>625_47</t>
  </si>
  <si>
    <t>624_47</t>
  </si>
  <si>
    <t>623_47</t>
  </si>
  <si>
    <t>622_47</t>
  </si>
  <si>
    <t>621_47</t>
  </si>
  <si>
    <t>620_47</t>
  </si>
  <si>
    <t>619_47</t>
  </si>
  <si>
    <t>618_47</t>
  </si>
  <si>
    <t>617_47</t>
  </si>
  <si>
    <t>616_47</t>
  </si>
  <si>
    <t>615_47</t>
  </si>
  <si>
    <t>614_47</t>
  </si>
  <si>
    <t>613_47</t>
  </si>
  <si>
    <t>612_47</t>
  </si>
  <si>
    <t>611_47</t>
  </si>
  <si>
    <t>610_47</t>
  </si>
  <si>
    <t>609_47</t>
  </si>
  <si>
    <t>608_47</t>
  </si>
  <si>
    <t>632_48</t>
  </si>
  <si>
    <t>631_48</t>
  </si>
  <si>
    <t>630_48</t>
  </si>
  <si>
    <t>629_48</t>
  </si>
  <si>
    <t>628_48</t>
  </si>
  <si>
    <t>627_48</t>
  </si>
  <si>
    <t>626_48</t>
  </si>
  <si>
    <t>625_48</t>
  </si>
  <si>
    <t>624_48</t>
  </si>
  <si>
    <t>623_48</t>
  </si>
  <si>
    <t>622_48</t>
  </si>
  <si>
    <t>621_48</t>
  </si>
  <si>
    <t>620_48</t>
  </si>
  <si>
    <t>619_48</t>
  </si>
  <si>
    <t>618_48</t>
  </si>
  <si>
    <t>617_48</t>
  </si>
  <si>
    <t>616_48</t>
  </si>
  <si>
    <t>615_48</t>
  </si>
  <si>
    <t>614_48</t>
  </si>
  <si>
    <t>613_48</t>
  </si>
  <si>
    <t>612_48</t>
  </si>
  <si>
    <t>611_48</t>
  </si>
  <si>
    <t>610_48</t>
  </si>
  <si>
    <t>609_48</t>
  </si>
  <si>
    <t>608_48</t>
  </si>
  <si>
    <t>633_49</t>
  </si>
  <si>
    <t>632_49</t>
  </si>
  <si>
    <t>631_49</t>
  </si>
  <si>
    <t>630_49</t>
  </si>
  <si>
    <t>629_49</t>
  </si>
  <si>
    <t>628_49</t>
  </si>
  <si>
    <t>627_49</t>
  </si>
  <si>
    <t>626_49</t>
  </si>
  <si>
    <t>625_49</t>
  </si>
  <si>
    <t>624_49</t>
  </si>
  <si>
    <t>623_49</t>
  </si>
  <si>
    <t>622_49</t>
  </si>
  <si>
    <t>621_49</t>
  </si>
  <si>
    <t>620_49</t>
  </si>
  <si>
    <t>619_49</t>
  </si>
  <si>
    <t>618_49</t>
  </si>
  <si>
    <t>617_49</t>
  </si>
  <si>
    <t>616_49</t>
  </si>
  <si>
    <t>615_49</t>
  </si>
  <si>
    <t>614_49</t>
  </si>
  <si>
    <t>613_49</t>
  </si>
  <si>
    <t>612_49</t>
  </si>
  <si>
    <t>611_49</t>
  </si>
  <si>
    <t>610_49</t>
  </si>
  <si>
    <t>609_49</t>
  </si>
  <si>
    <t>608_49</t>
  </si>
  <si>
    <t>633_50</t>
  </si>
  <si>
    <t>632_50</t>
  </si>
  <si>
    <t>631_50</t>
  </si>
  <si>
    <t>630_50</t>
  </si>
  <si>
    <t>629_50</t>
  </si>
  <si>
    <t>628_50</t>
  </si>
  <si>
    <t>627_50</t>
  </si>
  <si>
    <t>626_50</t>
  </si>
  <si>
    <t>625_50</t>
  </si>
  <si>
    <t>624_50</t>
  </si>
  <si>
    <t>623_50</t>
  </si>
  <si>
    <t>622_50</t>
  </si>
  <si>
    <t>621_50</t>
  </si>
  <si>
    <t>620_50</t>
  </si>
  <si>
    <t>619_50</t>
  </si>
  <si>
    <t>618_50</t>
  </si>
  <si>
    <t>617_50</t>
  </si>
  <si>
    <t>616_50</t>
  </si>
  <si>
    <t>615_50</t>
  </si>
  <si>
    <t>614_50</t>
  </si>
  <si>
    <t>613_50</t>
  </si>
  <si>
    <t>612_50</t>
  </si>
  <si>
    <t>611_50</t>
  </si>
  <si>
    <t>610_50</t>
  </si>
  <si>
    <t>609_50</t>
  </si>
  <si>
    <t>608_50</t>
  </si>
  <si>
    <t>633_51</t>
  </si>
  <si>
    <t>632_51</t>
  </si>
  <si>
    <t>631_51</t>
  </si>
  <si>
    <t>630_51</t>
  </si>
  <si>
    <t>629_51</t>
  </si>
  <si>
    <t>628_51</t>
  </si>
  <si>
    <t>627_51</t>
  </si>
  <si>
    <t>626_51</t>
  </si>
  <si>
    <t>625_51</t>
  </si>
  <si>
    <t>624_51</t>
  </si>
  <si>
    <t>623_51</t>
  </si>
  <si>
    <t>622_51</t>
  </si>
  <si>
    <t>621_51</t>
  </si>
  <si>
    <t>620_51</t>
  </si>
  <si>
    <t>619_51</t>
  </si>
  <si>
    <t>618_51</t>
  </si>
  <si>
    <t>617_51</t>
  </si>
  <si>
    <t>616_51</t>
  </si>
  <si>
    <t>615_51</t>
  </si>
  <si>
    <t>614_51</t>
  </si>
  <si>
    <t>613_51</t>
  </si>
  <si>
    <t>612_51</t>
  </si>
  <si>
    <t>611_51</t>
  </si>
  <si>
    <t>610_51</t>
  </si>
  <si>
    <t>609_51</t>
  </si>
  <si>
    <t>608_51</t>
  </si>
  <si>
    <t>607_51</t>
  </si>
  <si>
    <t>633_52</t>
  </si>
  <si>
    <t>632_52</t>
  </si>
  <si>
    <t>631_52</t>
  </si>
  <si>
    <t>630_52</t>
  </si>
  <si>
    <t>629_52</t>
  </si>
  <si>
    <t>628_52</t>
  </si>
  <si>
    <t>627_52</t>
  </si>
  <si>
    <t>626_52</t>
  </si>
  <si>
    <t>625_52</t>
  </si>
  <si>
    <t>624_52</t>
  </si>
  <si>
    <t>623_52</t>
  </si>
  <si>
    <t>622_52</t>
  </si>
  <si>
    <t>621_52</t>
  </si>
  <si>
    <t>620_52</t>
  </si>
  <si>
    <t>619_52</t>
  </si>
  <si>
    <t>618_52</t>
  </si>
  <si>
    <t>617_52</t>
  </si>
  <si>
    <t>616_52</t>
  </si>
  <si>
    <t>615_52</t>
  </si>
  <si>
    <t>614_52</t>
  </si>
  <si>
    <t>613_52</t>
  </si>
  <si>
    <t>612_52</t>
  </si>
  <si>
    <t>611_52</t>
  </si>
  <si>
    <t>610_52</t>
  </si>
  <si>
    <t>609_52</t>
  </si>
  <si>
    <t>608_52</t>
  </si>
  <si>
    <t>607_52</t>
  </si>
  <si>
    <t>634_53</t>
  </si>
  <si>
    <t>633_53</t>
  </si>
  <si>
    <t>632_53</t>
  </si>
  <si>
    <t>631_53</t>
  </si>
  <si>
    <t>630_53</t>
  </si>
  <si>
    <t>629_53</t>
  </si>
  <si>
    <t>628_53</t>
  </si>
  <si>
    <t>627_53</t>
  </si>
  <si>
    <t>626_53</t>
  </si>
  <si>
    <t>625_53</t>
  </si>
  <si>
    <t>624_53</t>
  </si>
  <si>
    <t>623_53</t>
  </si>
  <si>
    <t>622_53</t>
  </si>
  <si>
    <t>621_53</t>
  </si>
  <si>
    <t>620_53</t>
  </si>
  <si>
    <t>619_53</t>
  </si>
  <si>
    <t>618_53</t>
  </si>
  <si>
    <t>617_53</t>
  </si>
  <si>
    <t>616_53</t>
  </si>
  <si>
    <t>615_53</t>
  </si>
  <si>
    <t>614_53</t>
  </si>
  <si>
    <t>613_53</t>
  </si>
  <si>
    <t>612_53</t>
  </si>
  <si>
    <t>611_53</t>
  </si>
  <si>
    <t>610_53</t>
  </si>
  <si>
    <t>609_53</t>
  </si>
  <si>
    <t>608_53</t>
  </si>
  <si>
    <t>636_54</t>
  </si>
  <si>
    <t>635_54</t>
  </si>
  <si>
    <t>634_54</t>
  </si>
  <si>
    <t>633_54</t>
  </si>
  <si>
    <t>632_54</t>
  </si>
  <si>
    <t>631_54</t>
  </si>
  <si>
    <t>630_54</t>
  </si>
  <si>
    <t>629_54</t>
  </si>
  <si>
    <t>628_54</t>
  </si>
  <si>
    <t>627_54</t>
  </si>
  <si>
    <t>626_54</t>
  </si>
  <si>
    <t>625_54</t>
  </si>
  <si>
    <t>624_54</t>
  </si>
  <si>
    <t>623_54</t>
  </si>
  <si>
    <t>622_54</t>
  </si>
  <si>
    <t>621_54</t>
  </si>
  <si>
    <t>620_54</t>
  </si>
  <si>
    <t>619_54</t>
  </si>
  <si>
    <t>618_54</t>
  </si>
  <si>
    <t>617_54</t>
  </si>
  <si>
    <t>616_54</t>
  </si>
  <si>
    <t>615_54</t>
  </si>
  <si>
    <t>614_54</t>
  </si>
  <si>
    <t>613_54</t>
  </si>
  <si>
    <t>612_54</t>
  </si>
  <si>
    <t>611_54</t>
  </si>
  <si>
    <t>610_54</t>
  </si>
  <si>
    <t>609_54</t>
  </si>
  <si>
    <t>608_54</t>
  </si>
  <si>
    <t>607_54</t>
  </si>
  <si>
    <t>638_55</t>
  </si>
  <si>
    <t>637_55</t>
  </si>
  <si>
    <t>636_55</t>
  </si>
  <si>
    <t>635_55</t>
  </si>
  <si>
    <t>634_55</t>
  </si>
  <si>
    <t>633_55</t>
  </si>
  <si>
    <t>632_55</t>
  </si>
  <si>
    <t>631_55</t>
  </si>
  <si>
    <t>630_55</t>
  </si>
  <si>
    <t>629_55</t>
  </si>
  <si>
    <t>628_55</t>
  </si>
  <si>
    <t>627_55</t>
  </si>
  <si>
    <t>626_55</t>
  </si>
  <si>
    <t>625_55</t>
  </si>
  <si>
    <t>624_55</t>
  </si>
  <si>
    <t>623_55</t>
  </si>
  <si>
    <t>622_55</t>
  </si>
  <si>
    <t>621_55</t>
  </si>
  <si>
    <t>620_55</t>
  </si>
  <si>
    <t>619_55</t>
  </si>
  <si>
    <t>618_55</t>
  </si>
  <si>
    <t>617_55</t>
  </si>
  <si>
    <t>616_55</t>
  </si>
  <si>
    <t>615_55</t>
  </si>
  <si>
    <t>614_55</t>
  </si>
  <si>
    <t>613_55</t>
  </si>
  <si>
    <t>612_55</t>
  </si>
  <si>
    <t>610_55</t>
  </si>
  <si>
    <t>609_55</t>
  </si>
  <si>
    <t>608_55</t>
  </si>
  <si>
    <t>638_56</t>
  </si>
  <si>
    <t>637_56</t>
  </si>
  <si>
    <t>636_56</t>
  </si>
  <si>
    <t>635_56</t>
  </si>
  <si>
    <t>634_56</t>
  </si>
  <si>
    <t>633_56</t>
  </si>
  <si>
    <t>632_56</t>
  </si>
  <si>
    <t>631_56</t>
  </si>
  <si>
    <t>630_56</t>
  </si>
  <si>
    <t>629_56</t>
  </si>
  <si>
    <t>628_56</t>
  </si>
  <si>
    <t>627_56</t>
  </si>
  <si>
    <t>626_56</t>
  </si>
  <si>
    <t>625_56</t>
  </si>
  <si>
    <t>624_56</t>
  </si>
  <si>
    <t>623_56</t>
  </si>
  <si>
    <t>622_56</t>
  </si>
  <si>
    <t>621_56</t>
  </si>
  <si>
    <t>620_56</t>
  </si>
  <si>
    <t>619_56</t>
  </si>
  <si>
    <t>618_56</t>
  </si>
  <si>
    <t>617_56</t>
  </si>
  <si>
    <t>615_56</t>
  </si>
  <si>
    <t>614_56</t>
  </si>
  <si>
    <t>613_56</t>
  </si>
  <si>
    <t>612_56</t>
  </si>
  <si>
    <t>611_56</t>
  </si>
  <si>
    <t>610_56</t>
  </si>
  <si>
    <t>609_56</t>
  </si>
  <si>
    <t>608_56</t>
  </si>
  <si>
    <t>638_57</t>
  </si>
  <si>
    <t>637_57</t>
  </si>
  <si>
    <t>636_57</t>
  </si>
  <si>
    <t>635_57</t>
  </si>
  <si>
    <t>634_57</t>
  </si>
  <si>
    <t>633_57</t>
  </si>
  <si>
    <t>632_57</t>
  </si>
  <si>
    <t>631_57</t>
  </si>
  <si>
    <t>630_57</t>
  </si>
  <si>
    <t>629_57</t>
  </si>
  <si>
    <t>628_57</t>
  </si>
  <si>
    <t>627_57</t>
  </si>
  <si>
    <t>626_57</t>
  </si>
  <si>
    <t>625_57</t>
  </si>
  <si>
    <t>624_57</t>
  </si>
  <si>
    <t>623_57</t>
  </si>
  <si>
    <t>622_57</t>
  </si>
  <si>
    <t>621_57</t>
  </si>
  <si>
    <t>620_57</t>
  </si>
  <si>
    <t>619_57</t>
  </si>
  <si>
    <t>618_57</t>
  </si>
  <si>
    <t>616_57</t>
  </si>
  <si>
    <t>615_57</t>
  </si>
  <si>
    <t>614_57</t>
  </si>
  <si>
    <t>613_57</t>
  </si>
  <si>
    <t>612_57</t>
  </si>
  <si>
    <t>611_57</t>
  </si>
  <si>
    <t>610_57</t>
  </si>
  <si>
    <t>609_57</t>
  </si>
  <si>
    <t>608_57</t>
  </si>
  <si>
    <t>639_58</t>
  </si>
  <si>
    <t>638_58</t>
  </si>
  <si>
    <t>637_58</t>
  </si>
  <si>
    <t>636_58</t>
  </si>
  <si>
    <t>635_58</t>
  </si>
  <si>
    <t>634_58</t>
  </si>
  <si>
    <t>633_58</t>
  </si>
  <si>
    <t>632_58</t>
  </si>
  <si>
    <t>631_58</t>
  </si>
  <si>
    <t>628_58</t>
  </si>
  <si>
    <t>627_58</t>
  </si>
  <si>
    <t>626_58</t>
  </si>
  <si>
    <t>625_58</t>
  </si>
  <si>
    <t>624_58</t>
  </si>
  <si>
    <t>623_58</t>
  </si>
  <si>
    <t>622_58</t>
  </si>
  <si>
    <t>620_58</t>
  </si>
  <si>
    <t>618_58</t>
  </si>
  <si>
    <t>617_58</t>
  </si>
  <si>
    <t>616_58</t>
  </si>
  <si>
    <t>615_58</t>
  </si>
  <si>
    <t>614_58</t>
  </si>
  <si>
    <t>613_58</t>
  </si>
  <si>
    <t>612_58</t>
  </si>
  <si>
    <t>611_58</t>
  </si>
  <si>
    <t>610_58</t>
  </si>
  <si>
    <t>609_58</t>
  </si>
  <si>
    <t>608_58</t>
  </si>
  <si>
    <t>639_59</t>
  </si>
  <si>
    <t>637_59</t>
  </si>
  <si>
    <t>636_59</t>
  </si>
  <si>
    <t>635_59</t>
  </si>
  <si>
    <t>634_59</t>
  </si>
  <si>
    <t>626_59</t>
  </si>
  <si>
    <t>625_59</t>
  </si>
  <si>
    <t>624_59</t>
  </si>
  <si>
    <t>623_59</t>
  </si>
  <si>
    <t>622_59</t>
  </si>
  <si>
    <t>621_59</t>
  </si>
  <si>
    <t>620_59</t>
  </si>
  <si>
    <t>619_59</t>
  </si>
  <si>
    <t>618_59</t>
  </si>
  <si>
    <t>615_59</t>
  </si>
  <si>
    <t>614_59</t>
  </si>
  <si>
    <t>613_59</t>
  </si>
  <si>
    <t>612_59</t>
  </si>
  <si>
    <t>611_59</t>
  </si>
  <si>
    <t>610_59</t>
  </si>
  <si>
    <t>609_59</t>
  </si>
  <si>
    <t>608_59</t>
  </si>
  <si>
    <t>607_59</t>
  </si>
  <si>
    <t>626_60</t>
  </si>
  <si>
    <t>625_60</t>
  </si>
  <si>
    <t>624_60</t>
  </si>
  <si>
    <t>623_60</t>
  </si>
  <si>
    <t>622_60</t>
  </si>
  <si>
    <t>619_60</t>
  </si>
  <si>
    <t>618_60</t>
  </si>
  <si>
    <t>616_60</t>
  </si>
  <si>
    <t>615_60</t>
  </si>
  <si>
    <t>614_60</t>
  </si>
  <si>
    <t>613_60</t>
  </si>
  <si>
    <t>612_60</t>
  </si>
  <si>
    <t>611_60</t>
  </si>
  <si>
    <t>610_60</t>
  </si>
  <si>
    <t>609_60</t>
  </si>
  <si>
    <t>608_60</t>
  </si>
  <si>
    <t>607_60</t>
  </si>
  <si>
    <t>606_60</t>
  </si>
  <si>
    <t>635_61</t>
  </si>
  <si>
    <t>634_61</t>
  </si>
  <si>
    <t>626_61</t>
  </si>
  <si>
    <t>625_61</t>
  </si>
  <si>
    <t>624_61</t>
  </si>
  <si>
    <t>623_61</t>
  </si>
  <si>
    <t>615_61</t>
  </si>
  <si>
    <t>614_61</t>
  </si>
  <si>
    <t>613_61</t>
  </si>
  <si>
    <t>612_61</t>
  </si>
  <si>
    <t>611_61</t>
  </si>
  <si>
    <t>610_61</t>
  </si>
  <si>
    <t>609_61</t>
  </si>
  <si>
    <t>608_61</t>
  </si>
  <si>
    <t>607_61</t>
  </si>
  <si>
    <t>606_61</t>
  </si>
  <si>
    <t>635_62</t>
  </si>
  <si>
    <t>634_62</t>
  </si>
  <si>
    <t>617_62</t>
  </si>
  <si>
    <t>611_62</t>
  </si>
  <si>
    <t>610_62</t>
  </si>
  <si>
    <t>609_62</t>
  </si>
  <si>
    <t>608_62</t>
  </si>
  <si>
    <t>607_62</t>
  </si>
  <si>
    <t>619_63</t>
  </si>
  <si>
    <t>617_63</t>
  </si>
  <si>
    <t>616_63</t>
  </si>
  <si>
    <t>615_63</t>
  </si>
  <si>
    <t>614_63</t>
  </si>
  <si>
    <t>613_63</t>
  </si>
  <si>
    <t>612_63</t>
  </si>
  <si>
    <t>611_63</t>
  </si>
  <si>
    <t>609_63</t>
  </si>
  <si>
    <t>608_63</t>
  </si>
  <si>
    <t>607_63</t>
  </si>
  <si>
    <t>606_63</t>
  </si>
  <si>
    <t>620_64</t>
  </si>
  <si>
    <t>619_64</t>
  </si>
  <si>
    <t>618_64</t>
  </si>
  <si>
    <t>617_64</t>
  </si>
  <si>
    <t>616_64</t>
  </si>
  <si>
    <t>615_64</t>
  </si>
  <si>
    <t>614_64</t>
  </si>
  <si>
    <t>613_64</t>
  </si>
  <si>
    <t>612_64</t>
  </si>
  <si>
    <t>609_64</t>
  </si>
  <si>
    <t>608_64</t>
  </si>
  <si>
    <t>607_64</t>
  </si>
  <si>
    <t>606_64</t>
  </si>
  <si>
    <t>628_65</t>
  </si>
  <si>
    <t>620_65</t>
  </si>
  <si>
    <t>619_65</t>
  </si>
  <si>
    <t>618_65</t>
  </si>
  <si>
    <t>617_65</t>
  </si>
  <si>
    <t>616_65</t>
  </si>
  <si>
    <t>615_65</t>
  </si>
  <si>
    <t>614_65</t>
  </si>
  <si>
    <t>613_65</t>
  </si>
  <si>
    <t>612_65</t>
  </si>
  <si>
    <t>611_65</t>
  </si>
  <si>
    <t>610_65</t>
  </si>
  <si>
    <t>609_65</t>
  </si>
  <si>
    <t>608_65</t>
  </si>
  <si>
    <t>607_65</t>
  </si>
  <si>
    <t>606_65</t>
  </si>
  <si>
    <t>605_65</t>
  </si>
  <si>
    <t>629_66</t>
  </si>
  <si>
    <t>628_66</t>
  </si>
  <si>
    <t>620_66</t>
  </si>
  <si>
    <t>619_66</t>
  </si>
  <si>
    <t>618_66</t>
  </si>
  <si>
    <t>617_66</t>
  </si>
  <si>
    <t>616_66</t>
  </si>
  <si>
    <t>615_66</t>
  </si>
  <si>
    <t>614_66</t>
  </si>
  <si>
    <t>613_66</t>
  </si>
  <si>
    <t>612_66</t>
  </si>
  <si>
    <t>611_66</t>
  </si>
  <si>
    <t>610_66</t>
  </si>
  <si>
    <t>609_66</t>
  </si>
  <si>
    <t>608_66</t>
  </si>
  <si>
    <t>607_66</t>
  </si>
  <si>
    <t>606_66</t>
  </si>
  <si>
    <t>605_66</t>
  </si>
  <si>
    <t>620_67</t>
  </si>
  <si>
    <t>619_67</t>
  </si>
  <si>
    <t>618_67</t>
  </si>
  <si>
    <t>617_67</t>
  </si>
  <si>
    <t>616_67</t>
  </si>
  <si>
    <t>615_67</t>
  </si>
  <si>
    <t>614_67</t>
  </si>
  <si>
    <t>613_67</t>
  </si>
  <si>
    <t>612_67</t>
  </si>
  <si>
    <t>611_67</t>
  </si>
  <si>
    <t>610_67</t>
  </si>
  <si>
    <t>609_67</t>
  </si>
  <si>
    <t>608_67</t>
  </si>
  <si>
    <t>607_67</t>
  </si>
  <si>
    <t>606_67</t>
  </si>
  <si>
    <t>621_68</t>
  </si>
  <si>
    <t>620_68</t>
  </si>
  <si>
    <t>619_68</t>
  </si>
  <si>
    <t>618_68</t>
  </si>
  <si>
    <t>617_68</t>
  </si>
  <si>
    <t>616_68</t>
  </si>
  <si>
    <t>615_68</t>
  </si>
  <si>
    <t>614_68</t>
  </si>
  <si>
    <t>613_68</t>
  </si>
  <si>
    <t>612_68</t>
  </si>
  <si>
    <t>611_68</t>
  </si>
  <si>
    <t>610_68</t>
  </si>
  <si>
    <t>609_68</t>
  </si>
  <si>
    <t>608_68</t>
  </si>
  <si>
    <t>607_68</t>
  </si>
  <si>
    <t>606_68</t>
  </si>
  <si>
    <t>605_68</t>
  </si>
  <si>
    <t>622_69</t>
  </si>
  <si>
    <t>621_69</t>
  </si>
  <si>
    <t>620_69</t>
  </si>
  <si>
    <t>619_69</t>
  </si>
  <si>
    <t>618_69</t>
  </si>
  <si>
    <t>617_69</t>
  </si>
  <si>
    <t>616_69</t>
  </si>
  <si>
    <t>615_69</t>
  </si>
  <si>
    <t>614_69</t>
  </si>
  <si>
    <t>613_69</t>
  </si>
  <si>
    <t>612_69</t>
  </si>
  <si>
    <t>611_69</t>
  </si>
  <si>
    <t>610_69</t>
  </si>
  <si>
    <t>609_69</t>
  </si>
  <si>
    <t>608_69</t>
  </si>
  <si>
    <t>607_69</t>
  </si>
  <si>
    <t>606_69</t>
  </si>
  <si>
    <t>605_69</t>
  </si>
  <si>
    <t>622_70</t>
  </si>
  <si>
    <t>621_70</t>
  </si>
  <si>
    <t>620_70</t>
  </si>
  <si>
    <t>619_70</t>
  </si>
  <si>
    <t>618_70</t>
  </si>
  <si>
    <t>617_70</t>
  </si>
  <si>
    <t>616_70</t>
  </si>
  <si>
    <t>615_70</t>
  </si>
  <si>
    <t>614_70</t>
  </si>
  <si>
    <t>613_70</t>
  </si>
  <si>
    <t>612_70</t>
  </si>
  <si>
    <t>611_70</t>
  </si>
  <si>
    <t>610_70</t>
  </si>
  <si>
    <t>609_70</t>
  </si>
  <si>
    <t>608_70</t>
  </si>
  <si>
    <t>622_71</t>
  </si>
  <si>
    <t>621_71</t>
  </si>
  <si>
    <t>620_71</t>
  </si>
  <si>
    <t>619_71</t>
  </si>
  <si>
    <t>618_71</t>
  </si>
  <si>
    <t>617_71</t>
  </si>
  <si>
    <t>616_71</t>
  </si>
  <si>
    <t>614_71</t>
  </si>
  <si>
    <t>613_71</t>
  </si>
  <si>
    <t>612_71</t>
  </si>
  <si>
    <t>610_71</t>
  </si>
  <si>
    <t>609_71</t>
  </si>
  <si>
    <t>621_72</t>
  </si>
  <si>
    <t>620_72</t>
  </si>
  <si>
    <t>619_72</t>
  </si>
  <si>
    <t>618_72</t>
  </si>
  <si>
    <t>617_72</t>
  </si>
  <si>
    <t>616_72</t>
  </si>
  <si>
    <t>610_72</t>
  </si>
  <si>
    <t>609_72</t>
  </si>
  <si>
    <t>617_73</t>
  </si>
  <si>
    <t>616_73</t>
  </si>
  <si>
    <t>614_86</t>
  </si>
  <si>
    <t>613_86</t>
  </si>
  <si>
    <t>612_86</t>
  </si>
  <si>
    <t>611_86</t>
  </si>
  <si>
    <t>613_87</t>
  </si>
  <si>
    <t>612_87</t>
  </si>
  <si>
    <t>611_87</t>
  </si>
  <si>
    <t>613_88</t>
  </si>
  <si>
    <t>612_88</t>
  </si>
  <si>
    <t>611_88</t>
  </si>
  <si>
    <t>614_89</t>
  </si>
  <si>
    <t>612_89</t>
  </si>
  <si>
    <t>611_89</t>
  </si>
  <si>
    <r>
      <t>N</t>
    </r>
    <r>
      <rPr>
        <b/>
        <i/>
        <sz val="10"/>
        <rFont val="Arial"/>
        <family val="2"/>
      </rPr>
      <t>tab</t>
    </r>
    <r>
      <rPr>
        <b/>
        <sz val="10"/>
        <rFont val="Arial"/>
        <family val="2"/>
      </rPr>
      <t>=1.131*EXP(-9,97740+1,57207*ln(nedb_kor_mm)-0,00504*sand_pct+0,06681*dyrkpct-0,00046621*dyrkpct^2)</t>
    </r>
  </si>
  <si>
    <t>Ntab=1.131*EXP(-9,97740+1,57207*ln(nedb_kor_mm)-0,00504*sand_pct+0,06681*dyrkpct-0,00046621*dyrkpct^2)</t>
  </si>
  <si>
    <t>MST Juli 2023</t>
  </si>
  <si>
    <t>Opdatering Juli 2023</t>
  </si>
  <si>
    <t>Århus Universitet, Institut for Bioscience har opdateret formlen for Ntab i juli 2023. Opdateringen betyder, at ved en dyrkningsprocent på 71,65 % nås det største N tab. Ved stigende dyrkningsprocent vil N tabet herefter være konstant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</si>
</sst>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27" x14ac:knownFonts="1">
    <font>
      <sz val="10"/>
      <name val="Arial"/>
    </font>
    <font>
      <sz val="10"/>
      <name val="Arial"/>
      <family val="2"/>
    </font>
    <font>
      <b/>
      <sz val="10"/>
      <name val="Arial"/>
      <family val="2"/>
    </font>
    <font>
      <b/>
      <u/>
      <sz val="10"/>
      <name val="Arial"/>
      <family val="2"/>
    </font>
    <font>
      <u/>
      <sz val="10"/>
      <name val="Arial"/>
      <family val="2"/>
    </font>
    <font>
      <b/>
      <sz val="12"/>
      <name val="Arial"/>
      <family val="2"/>
    </font>
    <font>
      <sz val="10"/>
      <name val="Arial"/>
      <family val="2"/>
    </font>
    <font>
      <sz val="10"/>
      <color indexed="10"/>
      <name val="Arial"/>
      <family val="2"/>
    </font>
    <font>
      <i/>
      <sz val="10"/>
      <name val="Arial"/>
      <family val="2"/>
    </font>
    <font>
      <b/>
      <sz val="10"/>
      <color indexed="10"/>
      <name val="Arial"/>
      <family val="2"/>
    </font>
    <font>
      <sz val="14"/>
      <name val="Arial"/>
      <family val="2"/>
    </font>
    <font>
      <sz val="8"/>
      <name val="Arial"/>
      <family val="2"/>
    </font>
    <font>
      <i/>
      <sz val="8"/>
      <name val="Arial"/>
      <family val="2"/>
    </font>
    <font>
      <i/>
      <u/>
      <sz val="10"/>
      <name val="Arial"/>
      <family val="2"/>
    </font>
    <font>
      <b/>
      <u/>
      <sz val="14"/>
      <name val="Arial"/>
      <family val="2"/>
    </font>
    <font>
      <b/>
      <sz val="14"/>
      <name val="Arial"/>
      <family val="2"/>
    </font>
    <font>
      <sz val="11"/>
      <name val="Arial"/>
      <family val="2"/>
    </font>
    <font>
      <vertAlign val="subscript"/>
      <sz val="10"/>
      <name val="Arial"/>
      <family val="2"/>
    </font>
    <font>
      <sz val="12"/>
      <name val="Arial"/>
      <family val="2"/>
    </font>
    <font>
      <sz val="11"/>
      <color indexed="12"/>
      <name val="Arial"/>
      <family val="2"/>
    </font>
    <font>
      <vertAlign val="superscript"/>
      <sz val="10"/>
      <name val="Arial"/>
      <family val="2"/>
    </font>
    <font>
      <vertAlign val="superscript"/>
      <sz val="10"/>
      <name val="Arial"/>
      <family val="2"/>
    </font>
    <font>
      <b/>
      <i/>
      <sz val="10"/>
      <name val="Arial"/>
      <family val="2"/>
    </font>
    <font>
      <sz val="10"/>
      <color indexed="10"/>
      <name val="Arial"/>
      <family val="2"/>
    </font>
    <font>
      <b/>
      <u/>
      <sz val="12"/>
      <name val="Arial"/>
      <family val="2"/>
    </font>
    <font>
      <sz val="11"/>
      <color rgb="FF3F3F76"/>
      <name val="Calibri"/>
      <family val="2"/>
      <scheme val="minor"/>
    </font>
    <font>
      <b/>
      <sz val="11"/>
      <color rgb="FFFA7D00"/>
      <name val="Calibri"/>
      <family val="2"/>
      <scheme val="minor"/>
    </font>
  </fonts>
  <fills count="14">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48"/>
        <bgColor indexed="64"/>
      </patternFill>
    </fill>
    <fill>
      <patternFill patternType="solid">
        <fgColor indexed="11"/>
        <bgColor indexed="64"/>
      </patternFill>
    </fill>
    <fill>
      <patternFill patternType="solid">
        <fgColor indexed="42"/>
        <bgColor indexed="64"/>
      </patternFill>
    </fill>
    <fill>
      <patternFill patternType="solid">
        <fgColor indexed="52"/>
        <bgColor indexed="64"/>
      </patternFill>
    </fill>
    <fill>
      <patternFill patternType="solid">
        <fgColor indexed="22"/>
        <bgColor indexed="64"/>
      </patternFill>
    </fill>
    <fill>
      <patternFill patternType="solid">
        <fgColor indexed="47"/>
        <bgColor indexed="64"/>
      </patternFill>
    </fill>
    <fill>
      <patternFill patternType="solid">
        <fgColor indexed="44"/>
        <bgColor indexed="64"/>
      </patternFill>
    </fill>
    <fill>
      <patternFill patternType="solid">
        <fgColor indexed="51"/>
        <bgColor indexed="64"/>
      </patternFill>
    </fill>
    <fill>
      <patternFill patternType="solid">
        <fgColor rgb="FFFFCC99"/>
      </patternFill>
    </fill>
    <fill>
      <patternFill patternType="solid">
        <fgColor rgb="FFF2F2F2"/>
      </patternFill>
    </fill>
  </fills>
  <borders count="26">
    <border>
      <left/>
      <right/>
      <top/>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s>
  <cellStyleXfs count="4">
    <xf numFmtId="0" fontId="0" fillId="0" borderId="0"/>
    <xf numFmtId="164" fontId="1" fillId="0" borderId="0" applyFont="0" applyFill="0" applyBorder="0" applyAlignment="0" applyProtection="0"/>
    <xf numFmtId="0" fontId="25" fillId="12" borderId="24" applyNumberFormat="0" applyAlignment="0" applyProtection="0"/>
    <xf numFmtId="0" fontId="26" fillId="13" borderId="24" applyNumberFormat="0" applyAlignment="0" applyProtection="0"/>
  </cellStyleXfs>
  <cellXfs count="127">
    <xf numFmtId="0" fontId="0" fillId="0" borderId="0" xfId="0"/>
    <xf numFmtId="0" fontId="16" fillId="0" borderId="0" xfId="0" applyFont="1" applyAlignment="1">
      <alignment wrapText="1"/>
    </xf>
    <xf numFmtId="0" fontId="18" fillId="0" borderId="0" xfId="0" applyFont="1"/>
    <xf numFmtId="0" fontId="0" fillId="0" borderId="1" xfId="0" applyBorder="1"/>
    <xf numFmtId="0" fontId="0" fillId="0" borderId="2" xfId="0" applyBorder="1"/>
    <xf numFmtId="0" fontId="15" fillId="0" borderId="2" xfId="0" applyFont="1" applyBorder="1"/>
    <xf numFmtId="0" fontId="16" fillId="0" borderId="2" xfId="0" applyFont="1" applyBorder="1" applyAlignment="1">
      <alignment vertical="center" wrapText="1"/>
    </xf>
    <xf numFmtId="0" fontId="0" fillId="0" borderId="3" xfId="0" applyBorder="1" applyAlignment="1">
      <alignment horizontal="right"/>
    </xf>
    <xf numFmtId="0" fontId="5" fillId="2" borderId="0" xfId="0" applyFont="1" applyFill="1" applyProtection="1">
      <protection locked="0"/>
    </xf>
    <xf numFmtId="0" fontId="0" fillId="2" borderId="0" xfId="0" applyFill="1" applyProtection="1">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0" xfId="0" applyProtection="1">
      <protection locked="0"/>
    </xf>
    <xf numFmtId="1" fontId="0" fillId="0" borderId="0" xfId="0" applyNumberFormat="1" applyProtection="1">
      <protection locked="0"/>
    </xf>
    <xf numFmtId="0" fontId="0" fillId="3" borderId="0" xfId="0" applyFill="1" applyProtection="1">
      <protection locked="0"/>
    </xf>
    <xf numFmtId="165" fontId="2" fillId="4" borderId="0" xfId="1" applyNumberFormat="1" applyFont="1" applyFill="1" applyProtection="1"/>
    <xf numFmtId="165" fontId="2" fillId="5" borderId="0" xfId="0" applyNumberFormat="1" applyFont="1" applyFill="1"/>
    <xf numFmtId="165" fontId="2" fillId="6" borderId="0" xfId="1" applyNumberFormat="1" applyFont="1" applyFill="1" applyProtection="1"/>
    <xf numFmtId="165" fontId="2" fillId="7" borderId="0" xfId="1" applyNumberFormat="1" applyFont="1" applyFill="1" applyProtection="1"/>
    <xf numFmtId="165" fontId="2" fillId="8" borderId="7" xfId="0" applyNumberFormat="1" applyFont="1" applyFill="1" applyBorder="1"/>
    <xf numFmtId="165" fontId="0" fillId="8" borderId="0" xfId="0" applyNumberFormat="1" applyFill="1"/>
    <xf numFmtId="165" fontId="2" fillId="9" borderId="0" xfId="1" applyNumberFormat="1" applyFont="1" applyFill="1" applyProtection="1"/>
    <xf numFmtId="0" fontId="2" fillId="9" borderId="0" xfId="0" applyFont="1" applyFill="1"/>
    <xf numFmtId="1" fontId="2" fillId="9" borderId="0" xfId="0" applyNumberFormat="1" applyFont="1" applyFill="1"/>
    <xf numFmtId="0" fontId="0" fillId="8" borderId="0" xfId="0" applyFill="1"/>
    <xf numFmtId="0" fontId="6" fillId="0" borderId="0" xfId="0" applyFont="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165" fontId="0" fillId="8" borderId="0" xfId="0" quotePrefix="1" applyNumberFormat="1" applyFill="1"/>
    <xf numFmtId="0" fontId="0" fillId="7" borderId="0" xfId="0" applyFill="1"/>
    <xf numFmtId="0" fontId="2" fillId="0" borderId="2" xfId="0" applyFont="1" applyBorder="1"/>
    <xf numFmtId="0" fontId="2" fillId="0" borderId="0" xfId="0" applyFont="1"/>
    <xf numFmtId="0" fontId="14" fillId="0" borderId="0" xfId="0" applyFont="1"/>
    <xf numFmtId="0" fontId="2" fillId="0" borderId="0" xfId="0" applyFont="1" applyAlignment="1">
      <alignment horizontal="right"/>
    </xf>
    <xf numFmtId="0" fontId="2" fillId="0" borderId="0" xfId="0" applyFont="1" applyAlignment="1">
      <alignment horizontal="center"/>
    </xf>
    <xf numFmtId="0" fontId="10" fillId="8" borderId="0" xfId="0" applyFont="1" applyFill="1"/>
    <xf numFmtId="0" fontId="6" fillId="8" borderId="0" xfId="0" applyFont="1" applyFill="1"/>
    <xf numFmtId="0" fontId="3" fillId="8" borderId="0" xfId="0" applyFont="1" applyFill="1"/>
    <xf numFmtId="0" fontId="15" fillId="0" borderId="0" xfId="0" applyFont="1"/>
    <xf numFmtId="0" fontId="3" fillId="10" borderId="0" xfId="0" applyFont="1" applyFill="1"/>
    <xf numFmtId="0" fontId="0" fillId="10" borderId="0" xfId="0" applyFill="1"/>
    <xf numFmtId="0" fontId="8" fillId="10" borderId="0" xfId="0" applyFont="1" applyFill="1"/>
    <xf numFmtId="0" fontId="6" fillId="10" borderId="0" xfId="0" applyFont="1" applyFill="1"/>
    <xf numFmtId="0" fontId="2" fillId="10" borderId="0" xfId="0" applyFont="1" applyFill="1"/>
    <xf numFmtId="0" fontId="6" fillId="0" borderId="0" xfId="0" applyFont="1"/>
    <xf numFmtId="0" fontId="7" fillId="10" borderId="0" xfId="0" applyFont="1" applyFill="1"/>
    <xf numFmtId="165" fontId="0" fillId="0" borderId="0" xfId="1" applyNumberFormat="1" applyFont="1" applyProtection="1"/>
    <xf numFmtId="0" fontId="3" fillId="6" borderId="0" xfId="0" applyFont="1" applyFill="1"/>
    <xf numFmtId="0" fontId="0" fillId="6" borderId="0" xfId="0" applyFill="1"/>
    <xf numFmtId="0" fontId="8" fillId="6" borderId="0" xfId="0" applyFont="1" applyFill="1"/>
    <xf numFmtId="0" fontId="2" fillId="6" borderId="0" xfId="0" applyFont="1" applyFill="1"/>
    <xf numFmtId="0" fontId="7" fillId="6" borderId="0" xfId="0" applyFont="1" applyFill="1"/>
    <xf numFmtId="0" fontId="20" fillId="6" borderId="0" xfId="0" applyFont="1" applyFill="1"/>
    <xf numFmtId="0" fontId="6" fillId="6" borderId="0" xfId="0" applyFont="1" applyFill="1"/>
    <xf numFmtId="0" fontId="21" fillId="6" borderId="0" xfId="0" applyFont="1" applyFill="1"/>
    <xf numFmtId="0" fontId="3" fillId="9" borderId="0" xfId="0" applyFont="1" applyFill="1"/>
    <xf numFmtId="0" fontId="0" fillId="9" borderId="0" xfId="0" applyFill="1"/>
    <xf numFmtId="0" fontId="13" fillId="9" borderId="0" xfId="0" applyFont="1" applyFill="1"/>
    <xf numFmtId="0" fontId="4" fillId="9" borderId="0" xfId="0" applyFont="1" applyFill="1"/>
    <xf numFmtId="49" fontId="0" fillId="9" borderId="0" xfId="0" applyNumberFormat="1" applyFill="1" applyAlignment="1">
      <alignment horizontal="left"/>
    </xf>
    <xf numFmtId="0" fontId="11" fillId="9" borderId="0" xfId="0" applyFont="1" applyFill="1"/>
    <xf numFmtId="165" fontId="2" fillId="7" borderId="0" xfId="0" applyNumberFormat="1" applyFont="1" applyFill="1"/>
    <xf numFmtId="0" fontId="7" fillId="0" borderId="0" xfId="0" applyFont="1"/>
    <xf numFmtId="0" fontId="0" fillId="10" borderId="0" xfId="0" applyFill="1" applyAlignment="1">
      <alignment horizontal="center"/>
    </xf>
    <xf numFmtId="0" fontId="20" fillId="2" borderId="14" xfId="0" applyFont="1" applyFill="1" applyBorder="1"/>
    <xf numFmtId="0" fontId="0" fillId="2" borderId="13" xfId="0" applyFill="1" applyBorder="1"/>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0" fillId="2" borderId="19" xfId="0" applyFill="1" applyBorder="1"/>
    <xf numFmtId="0" fontId="0" fillId="2" borderId="0" xfId="0" applyFill="1"/>
    <xf numFmtId="0" fontId="0" fillId="2" borderId="20" xfId="0" applyFill="1" applyBorder="1"/>
    <xf numFmtId="165" fontId="2" fillId="10" borderId="0" xfId="1" applyNumberFormat="1" applyFont="1" applyFill="1" applyProtection="1"/>
    <xf numFmtId="0" fontId="0" fillId="2" borderId="14" xfId="0" applyFill="1" applyBorder="1"/>
    <xf numFmtId="165" fontId="7" fillId="6" borderId="0" xfId="1" applyNumberFormat="1" applyFont="1" applyFill="1" applyProtection="1"/>
    <xf numFmtId="0" fontId="0" fillId="2" borderId="0" xfId="0" applyFill="1" applyAlignment="1">
      <alignment horizontal="center"/>
    </xf>
    <xf numFmtId="165" fontId="2" fillId="2" borderId="0" xfId="0" applyNumberFormat="1" applyFont="1" applyFill="1"/>
    <xf numFmtId="165" fontId="2" fillId="2" borderId="20" xfId="0" applyNumberFormat="1" applyFont="1" applyFill="1" applyBorder="1"/>
    <xf numFmtId="0" fontId="0" fillId="2" borderId="17" xfId="0" applyFill="1" applyBorder="1" applyAlignment="1">
      <alignment horizontal="center"/>
    </xf>
    <xf numFmtId="165" fontId="0" fillId="2" borderId="17" xfId="0" applyNumberFormat="1" applyFill="1" applyBorder="1"/>
    <xf numFmtId="165" fontId="0" fillId="2" borderId="18" xfId="0" applyNumberFormat="1" applyFill="1" applyBorder="1"/>
    <xf numFmtId="165" fontId="7" fillId="6" borderId="0" xfId="0" applyNumberFormat="1" applyFont="1" applyFill="1"/>
    <xf numFmtId="0" fontId="6" fillId="9" borderId="0" xfId="0" applyFont="1" applyFill="1"/>
    <xf numFmtId="0" fontId="0" fillId="9" borderId="0" xfId="0" applyFill="1" applyAlignment="1">
      <alignment horizontal="right"/>
    </xf>
    <xf numFmtId="0" fontId="7" fillId="8" borderId="0" xfId="0" applyFont="1" applyFill="1" applyAlignment="1">
      <alignment horizontal="right"/>
    </xf>
    <xf numFmtId="0" fontId="7" fillId="8" borderId="0" xfId="0" applyFont="1" applyFill="1"/>
    <xf numFmtId="165" fontId="7" fillId="8" borderId="0" xfId="0" applyNumberFormat="1" applyFont="1" applyFill="1"/>
    <xf numFmtId="0" fontId="2" fillId="8" borderId="0" xfId="0" applyFont="1" applyFill="1"/>
    <xf numFmtId="0" fontId="2" fillId="8" borderId="6" xfId="0" applyFont="1" applyFill="1" applyBorder="1"/>
    <xf numFmtId="0" fontId="9" fillId="8" borderId="0" xfId="0" applyFont="1" applyFill="1"/>
    <xf numFmtId="0" fontId="22" fillId="0" borderId="0" xfId="0" applyFont="1"/>
    <xf numFmtId="0" fontId="2" fillId="11" borderId="0" xfId="0" applyFont="1" applyFill="1"/>
    <xf numFmtId="0" fontId="0" fillId="11" borderId="0" xfId="0" applyFill="1"/>
    <xf numFmtId="0" fontId="1" fillId="11" borderId="0" xfId="0" applyFont="1" applyFill="1"/>
    <xf numFmtId="0" fontId="1" fillId="11" borderId="0" xfId="0" applyFont="1" applyFill="1" applyAlignment="1">
      <alignment vertical="center"/>
    </xf>
    <xf numFmtId="0" fontId="20" fillId="11" borderId="0" xfId="0" applyFont="1" applyFill="1"/>
    <xf numFmtId="165" fontId="0" fillId="7" borderId="0" xfId="0" applyNumberFormat="1" applyFill="1"/>
    <xf numFmtId="3" fontId="0" fillId="7" borderId="0" xfId="0" applyNumberFormat="1" applyFill="1"/>
    <xf numFmtId="1" fontId="2" fillId="7" borderId="0" xfId="0" applyNumberFormat="1" applyFont="1" applyFill="1"/>
    <xf numFmtId="1" fontId="2" fillId="11" borderId="0" xfId="0" applyNumberFormat="1" applyFont="1" applyFill="1"/>
    <xf numFmtId="0" fontId="20" fillId="2" borderId="21" xfId="0" applyFont="1" applyFill="1" applyBorder="1"/>
    <xf numFmtId="0" fontId="0" fillId="2" borderId="22" xfId="0" applyFill="1" applyBorder="1"/>
    <xf numFmtId="0" fontId="0" fillId="2" borderId="23" xfId="0" applyFill="1" applyBorder="1"/>
    <xf numFmtId="165" fontId="23" fillId="10" borderId="0" xfId="0" applyNumberFormat="1" applyFont="1" applyFill="1" applyAlignment="1">
      <alignment horizontal="center"/>
    </xf>
    <xf numFmtId="0" fontId="0" fillId="10" borderId="0" xfId="0" applyFill="1" applyProtection="1">
      <protection hidden="1"/>
    </xf>
    <xf numFmtId="0" fontId="20" fillId="10" borderId="0" xfId="0" applyFont="1" applyFill="1"/>
    <xf numFmtId="0" fontId="24" fillId="0" borderId="0" xfId="0" applyFont="1"/>
    <xf numFmtId="2" fontId="0" fillId="0" borderId="0" xfId="0" applyNumberFormat="1"/>
    <xf numFmtId="0" fontId="22" fillId="6" borderId="0" xfId="0" applyFont="1" applyFill="1"/>
    <xf numFmtId="0" fontId="22" fillId="10" borderId="0" xfId="0" applyFont="1" applyFill="1"/>
    <xf numFmtId="0" fontId="1" fillId="10" borderId="0" xfId="0" applyFont="1" applyFill="1"/>
    <xf numFmtId="0" fontId="1" fillId="6" borderId="0" xfId="0" applyFont="1" applyFill="1"/>
    <xf numFmtId="2" fontId="25" fillId="12" borderId="24" xfId="2" applyNumberFormat="1" applyProtection="1"/>
    <xf numFmtId="0" fontId="16" fillId="0" borderId="2" xfId="0" applyFont="1" applyBorder="1" applyAlignment="1">
      <alignment wrapText="1"/>
    </xf>
    <xf numFmtId="166" fontId="26" fillId="13" borderId="24" xfId="3" applyNumberFormat="1"/>
    <xf numFmtId="0" fontId="1" fillId="0" borderId="25" xfId="0" applyFont="1" applyBorder="1" applyProtection="1">
      <protection locked="0"/>
    </xf>
    <xf numFmtId="0" fontId="2" fillId="0" borderId="0" xfId="0" applyFont="1" applyProtection="1">
      <protection locked="0"/>
    </xf>
    <xf numFmtId="0" fontId="7" fillId="6" borderId="0" xfId="0" applyFont="1" applyFill="1" applyProtection="1">
      <protection locked="0"/>
    </xf>
    <xf numFmtId="0" fontId="16" fillId="0" borderId="2" xfId="0" applyFont="1" applyBorder="1" applyAlignment="1">
      <alignment horizontal="left" vertical="top" wrapText="1"/>
    </xf>
    <xf numFmtId="0" fontId="3" fillId="8" borderId="0" xfId="0" applyFont="1" applyFill="1" applyAlignment="1">
      <alignment wrapText="1"/>
    </xf>
    <xf numFmtId="0" fontId="0" fillId="0" borderId="0" xfId="0"/>
  </cellXfs>
  <cellStyles count="4">
    <cellStyle name="Beregning" xfId="3" builtinId="22"/>
    <cellStyle name="Input" xfId="2" builtinId="20"/>
    <cellStyle name="Komma" xfId="1" builtinId="3"/>
    <cellStyle name="Normal" xfId="0" builtinId="0"/>
  </cellStyles>
  <dxfs count="3">
    <dxf>
      <fill>
        <patternFill patternType="solid">
          <bgColor theme="0"/>
        </patternFill>
      </fill>
      <border>
        <left style="thin">
          <color auto="1"/>
        </left>
        <right style="thin">
          <color auto="1"/>
        </right>
        <top style="thin">
          <color auto="1"/>
        </top>
        <bottom style="thin">
          <color auto="1"/>
        </bottom>
      </border>
    </dxf>
    <dxf>
      <fill>
        <patternFill>
          <bgColor rgb="FFFF0000"/>
        </patternFill>
      </fill>
    </dxf>
    <dxf>
      <fill>
        <patternFill patternType="solid">
          <bgColor theme="0"/>
        </patternFill>
      </fill>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161924</xdr:rowOff>
    </xdr:from>
    <xdr:to>
      <xdr:col>17</xdr:col>
      <xdr:colOff>67733</xdr:colOff>
      <xdr:row>36</xdr:row>
      <xdr:rowOff>57149</xdr:rowOff>
    </xdr:to>
    <xdr:sp macro="" textlink="">
      <xdr:nvSpPr>
        <xdr:cNvPr id="3" name="Tekstfelt 2">
          <a:extLst>
            <a:ext uri="{FF2B5EF4-FFF2-40B4-BE49-F238E27FC236}">
              <a16:creationId xmlns:a16="http://schemas.microsoft.com/office/drawing/2014/main" id="{00000000-0008-0000-0100-000003000000}"/>
            </a:ext>
          </a:extLst>
        </xdr:cNvPr>
        <xdr:cNvSpPr txBox="1"/>
      </xdr:nvSpPr>
      <xdr:spPr>
        <a:xfrm>
          <a:off x="609600" y="161924"/>
          <a:ext cx="9821333" cy="5724525"/>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da-DK" sz="1100" b="1"/>
        </a:p>
        <a:p>
          <a:pPr algn="r"/>
          <a:r>
            <a:rPr lang="da-DK" sz="1100" b="1">
              <a:solidFill>
                <a:schemeClr val="dk1"/>
              </a:solidFill>
              <a:effectLst/>
              <a:latin typeface="+mn-lt"/>
              <a:ea typeface="+mn-ea"/>
              <a:cs typeface="+mn-cs"/>
            </a:rPr>
            <a:t>Vers. juli</a:t>
          </a:r>
          <a:r>
            <a:rPr lang="da-DK" sz="1100" b="1" baseline="0">
              <a:solidFill>
                <a:schemeClr val="dk1"/>
              </a:solidFill>
              <a:effectLst/>
              <a:latin typeface="+mn-lt"/>
              <a:ea typeface="+mn-ea"/>
              <a:cs typeface="+mn-cs"/>
            </a:rPr>
            <a:t> 2023</a:t>
          </a:r>
          <a:endParaRPr lang="da-DK">
            <a:effectLst/>
          </a:endParaRPr>
        </a:p>
        <a:p>
          <a:endParaRPr lang="da-DK" sz="1100" b="1"/>
        </a:p>
        <a:p>
          <a:r>
            <a:rPr lang="da-DK" sz="1100" b="1"/>
            <a:t>Beskrivelse</a:t>
          </a:r>
        </a:p>
        <a:p>
          <a:r>
            <a:rPr lang="da-DK" sz="1100"/>
            <a:t>Dette regneark er en opdatering af den tidligere version fra december 2013</a:t>
          </a:r>
          <a:r>
            <a:rPr lang="da-DK" sz="1100" baseline="0"/>
            <a:t>. Den største ændring er formelgrundlaget, som er genestimeret. </a:t>
          </a:r>
          <a:r>
            <a:rPr lang="da-DK" sz="1100">
              <a:solidFill>
                <a:schemeClr val="dk1"/>
              </a:solidFill>
              <a:effectLst/>
              <a:latin typeface="+mn-lt"/>
              <a:ea typeface="+mn-ea"/>
              <a:cs typeface="+mn-cs"/>
            </a:rPr>
            <a:t>Modellen estimerer tabet af total kvælstof i kg/ha. Genestimeringen er baseret på 2640 observationer af målt oplandstab af kvælstof og med følgende forklarende variable</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Der er tilføjet et nyt faneblad ”DMI”. Her ligger de oplysninger, som automatisk hentes ind i fanebladet ”1. Tilførsel”. I fanebladet ”DMI” ligger ud over de her anvendte variable også de variable, som vil blive brugt i det opdaterede P-regneark. N- og P-regnearkene vil således fremadrettet anvende de samme data for nedbør, andelen af sandjord og andelen af dyrket areal.</a:t>
          </a:r>
          <a:endParaRPr lang="da-DK">
            <a:effectLst/>
          </a:endParaRPr>
        </a:p>
        <a:p>
          <a:endParaRPr lang="da-DK"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i="0" baseline="0">
              <a:solidFill>
                <a:schemeClr val="dk1"/>
              </a:solidFill>
              <a:effectLst/>
              <a:latin typeface="+mn-lt"/>
              <a:ea typeface="+mn-ea"/>
              <a:cs typeface="+mn-cs"/>
            </a:rPr>
            <a:t>Input</a:t>
          </a:r>
          <a:endParaRPr lang="da-DK">
            <a:effectLst/>
          </a:endParaRPr>
        </a:p>
        <a:p>
          <a:r>
            <a:rPr lang="da-DK" sz="1100">
              <a:solidFill>
                <a:schemeClr val="dk1"/>
              </a:solidFill>
              <a:effectLst/>
              <a:latin typeface="+mn-lt"/>
              <a:ea typeface="+mn-ea"/>
              <a:cs typeface="+mn-cs"/>
            </a:rPr>
            <a:t>I N-regnearket i fanebladet ”1. Tilførsel” er der sket følgende ændringer,</a:t>
          </a:r>
          <a:r>
            <a:rPr lang="da-DK" sz="1100" baseline="0">
              <a:solidFill>
                <a:schemeClr val="dk1"/>
              </a:solidFill>
              <a:effectLst/>
              <a:latin typeface="+mn-lt"/>
              <a:ea typeface="+mn-ea"/>
              <a:cs typeface="+mn-cs"/>
            </a:rPr>
            <a:t> f</a:t>
          </a:r>
          <a:r>
            <a:rPr lang="da-DK" sz="1100">
              <a:solidFill>
                <a:schemeClr val="dk1"/>
              </a:solidFill>
              <a:effectLst/>
              <a:latin typeface="+mn-lt"/>
              <a:ea typeface="+mn-ea"/>
              <a:cs typeface="+mn-cs"/>
            </a:rPr>
            <a:t>or den ”blå” del </a:t>
          </a:r>
          <a:r>
            <a:rPr lang="da-DK" sz="1100" u="sng">
              <a:solidFill>
                <a:schemeClr val="dk1"/>
              </a:solidFill>
              <a:effectLst/>
              <a:latin typeface="+mn-lt"/>
              <a:ea typeface="+mn-ea"/>
              <a:cs typeface="+mn-cs"/>
            </a:rPr>
            <a:t>Vandløbsoplandet:</a:t>
          </a:r>
        </a:p>
        <a:p>
          <a:endParaRPr lang="da-DK" sz="1100" u="none">
            <a:solidFill>
              <a:schemeClr val="dk1"/>
            </a:solidFill>
            <a:effectLst/>
            <a:latin typeface="+mn-lt"/>
            <a:ea typeface="+mn-ea"/>
            <a:cs typeface="+mn-cs"/>
          </a:endParaRPr>
        </a:p>
        <a:p>
          <a:r>
            <a:rPr lang="da-DK" sz="1100">
              <a:solidFill>
                <a:schemeClr val="dk1"/>
              </a:solidFill>
              <a:effectLst/>
              <a:latin typeface="+mn-lt"/>
              <a:ea typeface="+mn-ea"/>
              <a:cs typeface="+mn-cs"/>
            </a:rPr>
            <a:t>1. I række 16 skal man indtaste det DMI gridnummer hvori vandløbsoplandet til det pågældende vådområdeprojekt ligger. Hvis vandløbsoplandet strækker sig over flere      grids kan disse indtastes. Når gridnummer/gridnumre er indtastet hentes automatisk nedbør, andelen af sandjord og andelen af dyrket areal ind i celle C19, C21 og C23.</a:t>
          </a:r>
        </a:p>
        <a:p>
          <a:pPr lvl="0"/>
          <a:r>
            <a:rPr lang="da-DK" sz="1100">
              <a:solidFill>
                <a:schemeClr val="dk1"/>
              </a:solidFill>
              <a:effectLst/>
              <a:latin typeface="+mn-lt"/>
              <a:ea typeface="+mn-ea"/>
              <a:cs typeface="+mn-cs"/>
            </a:rPr>
            <a:t>2. Herefter kan oplandets størrelse indtastes i celle C25, hvorefter N-tabet i kg N/ha fremkommer i celle C28 og det totale N-tab fra hele oplandet i celle C30</a:t>
          </a:r>
        </a:p>
        <a:p>
          <a:pPr lvl="0"/>
          <a:r>
            <a:rPr lang="da-DK" sz="1100">
              <a:solidFill>
                <a:schemeClr val="dk1"/>
              </a:solidFill>
              <a:effectLst/>
              <a:latin typeface="+mn-lt"/>
              <a:ea typeface="+mn-ea"/>
              <a:cs typeface="+mn-cs"/>
            </a:rPr>
            <a:t>3. Bemærk at det er nødvendigt at indtaste grid for vandløbsoplandet, selvom der ikke er oversvømmelse eller sødannelse, da der</a:t>
          </a:r>
          <a:r>
            <a:rPr lang="da-DK" sz="1100" baseline="0">
              <a:solidFill>
                <a:schemeClr val="dk1"/>
              </a:solidFill>
              <a:effectLst/>
              <a:latin typeface="+mn-lt"/>
              <a:ea typeface="+mn-ea"/>
              <a:cs typeface="+mn-cs"/>
            </a:rPr>
            <a:t> ellers ikke regnes en samlet kvælstofomsætning i fanen "omsætning".</a:t>
          </a:r>
          <a:endParaRPr lang="da-DK" sz="1100">
            <a:solidFill>
              <a:schemeClr val="dk1"/>
            </a:solidFill>
            <a:effectLst/>
            <a:latin typeface="+mn-lt"/>
            <a:ea typeface="+mn-ea"/>
            <a:cs typeface="+mn-cs"/>
          </a:endParaRPr>
        </a:p>
        <a:p>
          <a:endParaRPr lang="da-DK" sz="1100" baseline="0"/>
        </a:p>
        <a:p>
          <a:pPr marL="0" marR="0" lvl="0" indent="0" defTabSz="914400" eaLnBrk="1" fontAlgn="auto" latinLnBrk="0" hangingPunct="1">
            <a:lnSpc>
              <a:spcPct val="100000"/>
            </a:lnSpc>
            <a:spcBef>
              <a:spcPts val="0"/>
            </a:spcBef>
            <a:spcAft>
              <a:spcPts val="0"/>
            </a:spcAft>
            <a:buClrTx/>
            <a:buSzTx/>
            <a:buFontTx/>
            <a:buNone/>
            <a:tabLst/>
            <a:defRPr/>
          </a:pPr>
          <a:r>
            <a:rPr lang="da-DK" sz="1100" b="1" baseline="0">
              <a:solidFill>
                <a:schemeClr val="dk1"/>
              </a:solidFill>
              <a:effectLst/>
              <a:latin typeface="+mn-lt"/>
              <a:ea typeface="+mn-ea"/>
              <a:cs typeface="+mn-cs"/>
            </a:rPr>
            <a:t>Output</a:t>
          </a:r>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dk1"/>
              </a:solidFill>
              <a:effectLst/>
              <a:latin typeface="+mn-lt"/>
              <a:ea typeface="+mn-ea"/>
              <a:cs typeface="+mn-cs"/>
            </a:rPr>
            <a:t>I fanebladet "2. Omsætning" aflæses kvælstofomsætningen som tidligere.</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a:solidFill>
                <a:schemeClr val="dk1"/>
              </a:solidFill>
              <a:effectLst/>
              <a:latin typeface="+mn-lt"/>
              <a:ea typeface="+mn-ea"/>
              <a:cs typeface="+mn-cs"/>
            </a:rPr>
            <a:t>Bemærkninger</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a:effectLst/>
            </a:rPr>
            <a:t>1. Fremadrettet benyttes </a:t>
          </a:r>
          <a:r>
            <a:rPr lang="da-DK" u="sng">
              <a:effectLst/>
            </a:rPr>
            <a:t>hele det direkte opland</a:t>
          </a:r>
          <a:r>
            <a:rPr lang="da-DK" u="none" baseline="0">
              <a:effectLst/>
            </a:rPr>
            <a:t> og ikke det drænede direkte opland, som tidligere. Det er dog vigtigt at det drænede direkte opland forsat fremgår i den tekniske forundersøgelse og at det vurderes om den hydrauliske belastning er for høj (dvs. drænet direkte opland over 30 gange større end overrislingsarealet).</a:t>
          </a:r>
          <a:r>
            <a:rPr lang="da-DK">
              <a:effectLst/>
            </a:rPr>
            <a:t> </a:t>
          </a: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aseline="0"/>
        </a:p>
        <a:p>
          <a:r>
            <a:rPr lang="da-DK" sz="1100">
              <a:solidFill>
                <a:schemeClr val="dk1"/>
              </a:solidFill>
              <a:effectLst/>
              <a:latin typeface="+mn-lt"/>
              <a:ea typeface="+mn-ea"/>
              <a:cs typeface="+mn-cs"/>
            </a:rPr>
            <a:t>N-regnearket er opdateret af:</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Søren Erik Larsen</a:t>
          </a:r>
        </a:p>
        <a:p>
          <a:r>
            <a:rPr lang="da-DK" sz="1100">
              <a:solidFill>
                <a:schemeClr val="dk1"/>
              </a:solidFill>
              <a:effectLst/>
              <a:latin typeface="+mn-lt"/>
              <a:ea typeface="+mn-ea"/>
              <a:cs typeface="+mn-cs"/>
            </a:rPr>
            <a:t>Henrik Tornbjerg</a:t>
          </a:r>
        </a:p>
        <a:p>
          <a:r>
            <a:rPr lang="da-DK" sz="1100">
              <a:solidFill>
                <a:schemeClr val="dk1"/>
              </a:solidFill>
              <a:effectLst/>
              <a:latin typeface="+mn-lt"/>
              <a:ea typeface="+mn-ea"/>
              <a:cs typeface="+mn-cs"/>
            </a:rPr>
            <a:t>Rasmus Jes Petersen</a:t>
          </a:r>
        </a:p>
        <a:p>
          <a:r>
            <a:rPr lang="en-US" sz="1100">
              <a:solidFill>
                <a:schemeClr val="dk1"/>
              </a:solidFill>
              <a:effectLst/>
              <a:latin typeface="+mn-lt"/>
              <a:ea typeface="+mn-ea"/>
              <a:cs typeface="+mn-cs"/>
            </a:rPr>
            <a:t>Carl Christian Hoffmann</a:t>
          </a:r>
          <a:endParaRPr lang="da-DK" sz="1100">
            <a:solidFill>
              <a:schemeClr val="dk1"/>
            </a:solidFill>
            <a:effectLst/>
            <a:latin typeface="+mn-lt"/>
            <a:ea typeface="+mn-ea"/>
            <a:cs typeface="+mn-cs"/>
          </a:endParaRPr>
        </a:p>
        <a:p>
          <a:r>
            <a:rPr lang="da-DK" sz="1100" baseline="0"/>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2"/>
  <sheetViews>
    <sheetView topLeftCell="A4" zoomScaleNormal="100" workbookViewId="0">
      <selection activeCell="B10" sqref="B10:B14"/>
    </sheetView>
  </sheetViews>
  <sheetFormatPr defaultRowHeight="12.75" x14ac:dyDescent="0.2"/>
  <cols>
    <col min="2" max="2" width="96.42578125" customWidth="1"/>
    <col min="5" max="5" width="12.42578125" bestFit="1" customWidth="1"/>
  </cols>
  <sheetData>
    <row r="1" spans="2:2" x14ac:dyDescent="0.2">
      <c r="B1" s="3" t="s">
        <v>120</v>
      </c>
    </row>
    <row r="2" spans="2:2" x14ac:dyDescent="0.2">
      <c r="B2" s="4"/>
    </row>
    <row r="3" spans="2:2" ht="23.25" customHeight="1" x14ac:dyDescent="0.25">
      <c r="B3" s="5" t="s">
        <v>58</v>
      </c>
    </row>
    <row r="4" spans="2:2" s="1" customFormat="1" ht="147.75" customHeight="1" x14ac:dyDescent="0.2">
      <c r="B4" s="6" t="s">
        <v>155</v>
      </c>
    </row>
    <row r="5" spans="2:2" x14ac:dyDescent="0.2">
      <c r="B5" s="35"/>
    </row>
    <row r="6" spans="2:2" ht="18" x14ac:dyDescent="0.25">
      <c r="B6" s="5" t="s">
        <v>156</v>
      </c>
    </row>
    <row r="7" spans="2:2" ht="85.5" x14ac:dyDescent="0.2">
      <c r="B7" s="119" t="s">
        <v>161</v>
      </c>
    </row>
    <row r="8" spans="2:2" x14ac:dyDescent="0.2">
      <c r="B8" s="4"/>
    </row>
    <row r="9" spans="2:2" ht="18" x14ac:dyDescent="0.25">
      <c r="B9" s="5" t="s">
        <v>776</v>
      </c>
    </row>
    <row r="10" spans="2:2" ht="12.75" customHeight="1" x14ac:dyDescent="0.2">
      <c r="B10" s="124" t="s">
        <v>777</v>
      </c>
    </row>
    <row r="11" spans="2:2" ht="12.75" customHeight="1" x14ac:dyDescent="0.2">
      <c r="B11" s="124"/>
    </row>
    <row r="12" spans="2:2" ht="12.75" customHeight="1" x14ac:dyDescent="0.2">
      <c r="B12" s="124"/>
    </row>
    <row r="13" spans="2:2" x14ac:dyDescent="0.2">
      <c r="B13" s="124"/>
    </row>
    <row r="14" spans="2:2" x14ac:dyDescent="0.2">
      <c r="B14" s="124"/>
    </row>
    <row r="15" spans="2:2" x14ac:dyDescent="0.2">
      <c r="B15" s="4"/>
    </row>
    <row r="16" spans="2:2" x14ac:dyDescent="0.2">
      <c r="B16" s="4"/>
    </row>
    <row r="17" spans="2:2" x14ac:dyDescent="0.2">
      <c r="B17" s="4"/>
    </row>
    <row r="18" spans="2:2" x14ac:dyDescent="0.2">
      <c r="B18" s="4"/>
    </row>
    <row r="19" spans="2:2" x14ac:dyDescent="0.2">
      <c r="B19" s="4"/>
    </row>
    <row r="20" spans="2:2" x14ac:dyDescent="0.2">
      <c r="B20" s="4"/>
    </row>
    <row r="21" spans="2:2" x14ac:dyDescent="0.2">
      <c r="B21" s="4"/>
    </row>
    <row r="22" spans="2:2" ht="292.5" customHeight="1" x14ac:dyDescent="0.2">
      <c r="B22" s="7" t="s">
        <v>130</v>
      </c>
    </row>
  </sheetData>
  <customSheetViews>
    <customSheetView guid="{6FF2AB4D-62FA-4160-AD95-CC82FD883A2B}" showRuler="0">
      <selection activeCell="C4" sqref="C4"/>
      <pageMargins left="1.04" right="0.75" top="1" bottom="1" header="0" footer="0"/>
      <pageSetup paperSize="9" orientation="portrait" r:id="rId1"/>
      <headerFooter alignWithMargins="0"/>
    </customSheetView>
  </customSheetViews>
  <mergeCells count="1">
    <mergeCell ref="B10:B14"/>
  </mergeCells>
  <phoneticPr fontId="0" type="noConversion"/>
  <pageMargins left="1.04" right="0.75" top="1" bottom="1" header="0" footer="0"/>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abSelected="1" workbookViewId="0">
      <selection activeCell="T17" sqref="T17"/>
    </sheetView>
  </sheetViews>
  <sheetFormatPr defaultRowHeight="12.75" x14ac:dyDescent="0.2"/>
  <sheetData/>
  <sheetProtection algorithmName="SHA-512" hashValue="ukZo7/nZAUiubcXWXjQAwfbsMaaX8hQXMWKbfAL+YJv+wHs2TJCz/3j1DArLZWF9+bSJhfiaN3sHpWMrkIuMtw==" saltValue="IYqkzNGIea9SWZ/7MG+rt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80"/>
  <sheetViews>
    <sheetView zoomScaleNormal="100" workbookViewId="0">
      <selection activeCell="C65" sqref="C65"/>
    </sheetView>
  </sheetViews>
  <sheetFormatPr defaultRowHeight="12.75" x14ac:dyDescent="0.2"/>
  <cols>
    <col min="2" max="2" width="10.7109375" customWidth="1"/>
    <col min="3" max="3" width="11.28515625" bestFit="1" customWidth="1"/>
    <col min="4" max="4" width="14.5703125" customWidth="1"/>
    <col min="5" max="5" width="10.140625" customWidth="1"/>
    <col min="6" max="6" width="9.85546875" customWidth="1"/>
    <col min="9" max="9" width="11.85546875" bestFit="1" customWidth="1"/>
    <col min="10" max="10" width="19.85546875" customWidth="1"/>
    <col min="12" max="12" width="12.42578125" bestFit="1" customWidth="1"/>
  </cols>
  <sheetData>
    <row r="1" spans="1:25" ht="18" x14ac:dyDescent="0.25">
      <c r="A1" s="36" t="s">
        <v>76</v>
      </c>
      <c r="I1" s="37" t="s">
        <v>39</v>
      </c>
      <c r="J1" s="39" t="s">
        <v>775</v>
      </c>
      <c r="K1" s="16"/>
      <c r="L1" s="16"/>
      <c r="M1" s="16"/>
      <c r="N1" s="16"/>
      <c r="O1" s="16"/>
      <c r="P1" s="16"/>
      <c r="Q1" s="16"/>
      <c r="R1" s="16"/>
      <c r="S1" s="16"/>
      <c r="T1" s="16"/>
      <c r="U1" s="16"/>
      <c r="V1" s="16"/>
      <c r="W1" s="16"/>
      <c r="X1" s="16"/>
      <c r="Y1" s="16"/>
    </row>
    <row r="2" spans="1:25" x14ac:dyDescent="0.2">
      <c r="I2" s="38"/>
      <c r="J2" s="39"/>
      <c r="K2" s="16"/>
      <c r="L2" s="16"/>
      <c r="M2" s="16"/>
      <c r="N2" s="16"/>
      <c r="O2" s="16"/>
      <c r="P2" s="16"/>
      <c r="Q2" s="16"/>
      <c r="R2" s="16"/>
      <c r="S2" s="16"/>
      <c r="T2" s="16"/>
      <c r="U2" s="16"/>
      <c r="V2" s="16"/>
      <c r="W2" s="16"/>
      <c r="X2" s="16"/>
      <c r="Y2" s="16"/>
    </row>
    <row r="3" spans="1:25" ht="18" x14ac:dyDescent="0.25">
      <c r="A3" s="40" t="s">
        <v>32</v>
      </c>
      <c r="B3" s="28"/>
      <c r="C3" s="28"/>
      <c r="D3" s="28"/>
      <c r="E3" s="28"/>
      <c r="F3" s="28"/>
      <c r="G3" s="28"/>
      <c r="H3" s="28"/>
      <c r="I3" s="28"/>
      <c r="J3" s="28"/>
      <c r="K3" s="16"/>
      <c r="L3" s="16"/>
      <c r="M3" s="16"/>
      <c r="N3" s="16"/>
      <c r="O3" s="16"/>
      <c r="P3" s="16"/>
      <c r="Q3" s="16"/>
      <c r="R3" s="16"/>
      <c r="S3" s="16"/>
      <c r="T3" s="16"/>
      <c r="U3" s="16"/>
      <c r="V3" s="16"/>
      <c r="W3" s="16"/>
      <c r="X3" s="16"/>
      <c r="Y3" s="16"/>
    </row>
    <row r="4" spans="1:25" ht="15.75" x14ac:dyDescent="0.25">
      <c r="A4" s="41" t="s">
        <v>33</v>
      </c>
      <c r="B4" s="8"/>
      <c r="C4" s="9"/>
      <c r="D4" s="28"/>
      <c r="E4" s="28"/>
      <c r="F4" s="28"/>
      <c r="G4" s="28"/>
      <c r="H4" s="28"/>
      <c r="I4" s="28"/>
      <c r="J4" s="28"/>
      <c r="K4" s="16"/>
      <c r="L4" s="16"/>
      <c r="M4" s="16"/>
      <c r="N4" s="16"/>
      <c r="O4" s="16"/>
      <c r="P4" s="16"/>
      <c r="Q4" s="16"/>
      <c r="R4" s="16"/>
      <c r="S4" s="16"/>
      <c r="T4" s="16"/>
      <c r="U4" s="16"/>
      <c r="V4" s="16"/>
      <c r="W4" s="16"/>
      <c r="X4" s="16"/>
      <c r="Y4" s="16"/>
    </row>
    <row r="5" spans="1:25" x14ac:dyDescent="0.2">
      <c r="A5" s="28"/>
      <c r="B5" s="28"/>
      <c r="C5" s="28"/>
      <c r="D5" s="28"/>
      <c r="E5" s="28"/>
      <c r="F5" s="28"/>
      <c r="G5" s="28"/>
      <c r="H5" s="28"/>
      <c r="I5" s="28"/>
      <c r="J5" s="28"/>
      <c r="K5" s="16"/>
      <c r="L5" s="16"/>
      <c r="M5" s="16"/>
      <c r="N5" s="16"/>
      <c r="O5" s="16"/>
      <c r="P5" s="16"/>
      <c r="Q5" s="16"/>
      <c r="R5" s="16"/>
      <c r="S5" s="16"/>
      <c r="T5" s="16"/>
      <c r="U5" s="16"/>
      <c r="V5" s="16"/>
      <c r="W5" s="16"/>
      <c r="X5" s="16"/>
      <c r="Y5" s="16"/>
    </row>
    <row r="6" spans="1:25" x14ac:dyDescent="0.2">
      <c r="A6" s="42" t="s">
        <v>34</v>
      </c>
      <c r="B6" s="28"/>
      <c r="C6" s="28"/>
      <c r="D6" s="28"/>
      <c r="E6" s="28"/>
      <c r="F6" s="28"/>
      <c r="G6" s="28"/>
      <c r="H6" s="28"/>
      <c r="I6" s="28"/>
      <c r="J6" s="28"/>
      <c r="K6" s="16"/>
      <c r="L6" s="16"/>
      <c r="M6" s="16"/>
      <c r="N6" s="16"/>
      <c r="O6" s="16"/>
      <c r="P6" s="16"/>
      <c r="Q6" s="16"/>
      <c r="R6" s="16"/>
      <c r="S6" s="16"/>
      <c r="T6" s="16"/>
      <c r="U6" s="16"/>
      <c r="V6" s="16"/>
      <c r="W6" s="16"/>
      <c r="X6" s="16"/>
      <c r="Y6" s="16"/>
    </row>
    <row r="7" spans="1:25" x14ac:dyDescent="0.2">
      <c r="A7" s="28"/>
      <c r="B7" s="28"/>
      <c r="C7" s="28"/>
      <c r="D7" s="28"/>
      <c r="E7" s="28"/>
      <c r="F7" s="28"/>
      <c r="G7" s="28"/>
      <c r="H7" s="28"/>
      <c r="I7" s="28"/>
      <c r="J7" s="28"/>
      <c r="K7" s="16"/>
      <c r="L7" s="16"/>
      <c r="M7" s="16"/>
      <c r="N7" s="16"/>
      <c r="O7" s="16"/>
      <c r="P7" s="16"/>
      <c r="Q7" s="16"/>
      <c r="R7" s="16"/>
      <c r="S7" s="16"/>
      <c r="T7" s="16"/>
      <c r="U7" s="16"/>
      <c r="V7" s="16"/>
      <c r="W7" s="16"/>
      <c r="X7" s="16"/>
      <c r="Y7" s="16"/>
    </row>
    <row r="8" spans="1:25" ht="18" x14ac:dyDescent="0.25">
      <c r="A8" s="43" t="s">
        <v>70</v>
      </c>
      <c r="K8" s="16"/>
      <c r="L8" s="16"/>
      <c r="M8" s="16"/>
      <c r="N8" s="16"/>
      <c r="O8" s="16"/>
      <c r="P8" s="16"/>
      <c r="Q8" s="16"/>
      <c r="R8" s="16"/>
      <c r="S8" s="16"/>
      <c r="T8" s="16"/>
      <c r="U8" s="16"/>
      <c r="V8" s="16"/>
      <c r="W8" s="16"/>
      <c r="X8" s="16"/>
      <c r="Y8" s="16"/>
    </row>
    <row r="9" spans="1:25" ht="17.25" customHeight="1" x14ac:dyDescent="0.2">
      <c r="A9" s="44" t="s">
        <v>0</v>
      </c>
      <c r="B9" s="45"/>
      <c r="C9" s="45"/>
      <c r="D9" s="45"/>
      <c r="E9" s="45"/>
      <c r="F9" s="45"/>
      <c r="G9" s="45"/>
      <c r="H9" s="45"/>
      <c r="I9" s="45"/>
      <c r="J9" s="45"/>
      <c r="K9" s="16"/>
      <c r="L9" s="16"/>
      <c r="M9" s="16"/>
      <c r="N9" s="16"/>
      <c r="O9" s="16"/>
      <c r="P9" s="16"/>
      <c r="Q9" s="16"/>
      <c r="R9" s="16"/>
      <c r="S9" s="16"/>
      <c r="T9" s="16"/>
      <c r="U9" s="16"/>
      <c r="V9" s="16"/>
      <c r="W9" s="16"/>
      <c r="X9" s="16"/>
      <c r="Y9" s="16"/>
    </row>
    <row r="10" spans="1:25" x14ac:dyDescent="0.2">
      <c r="A10" s="46" t="s">
        <v>68</v>
      </c>
      <c r="B10" s="45"/>
      <c r="C10" s="45"/>
      <c r="D10" s="45"/>
      <c r="E10" s="45"/>
      <c r="F10" s="45"/>
      <c r="G10" s="45"/>
      <c r="H10" s="45"/>
      <c r="I10" s="45"/>
      <c r="J10" s="45"/>
      <c r="K10" s="16"/>
      <c r="L10" s="16"/>
      <c r="M10" s="16"/>
      <c r="N10" s="16"/>
      <c r="O10" s="16"/>
      <c r="P10" s="16"/>
      <c r="Q10" s="16"/>
      <c r="R10" s="16"/>
      <c r="S10" s="16"/>
      <c r="T10" s="16"/>
      <c r="U10" s="16"/>
      <c r="V10" s="16"/>
      <c r="W10" s="16"/>
      <c r="X10" s="16"/>
      <c r="Y10" s="16"/>
    </row>
    <row r="11" spans="1:25" x14ac:dyDescent="0.2">
      <c r="A11" s="46" t="s">
        <v>158</v>
      </c>
      <c r="B11" s="46"/>
      <c r="C11" s="46"/>
      <c r="D11" s="46"/>
      <c r="E11" s="46"/>
      <c r="F11" s="45"/>
      <c r="G11" s="45"/>
      <c r="H11" s="45"/>
      <c r="I11" s="45"/>
      <c r="J11" s="45"/>
      <c r="K11" s="16"/>
      <c r="L11" s="16"/>
      <c r="M11" s="16"/>
      <c r="N11" s="16"/>
      <c r="O11" s="16"/>
      <c r="P11" s="16"/>
      <c r="Q11" s="16"/>
      <c r="R11" s="16"/>
      <c r="S11" s="16"/>
      <c r="T11" s="16"/>
      <c r="U11" s="16"/>
      <c r="V11" s="16"/>
      <c r="W11" s="16"/>
      <c r="X11" s="16"/>
      <c r="Y11" s="16"/>
    </row>
    <row r="12" spans="1:25" x14ac:dyDescent="0.2">
      <c r="A12" s="45"/>
      <c r="B12" s="45"/>
      <c r="C12" s="45"/>
      <c r="D12" s="45"/>
      <c r="E12" s="45"/>
      <c r="F12" s="45"/>
      <c r="G12" s="45"/>
      <c r="H12" s="45"/>
      <c r="I12" s="45"/>
      <c r="J12" s="45"/>
      <c r="K12" s="16"/>
      <c r="L12" s="16"/>
      <c r="M12" s="16"/>
      <c r="N12" s="16"/>
      <c r="O12" s="16"/>
      <c r="P12" s="16"/>
      <c r="Q12" s="16"/>
      <c r="R12" s="16"/>
      <c r="S12" s="16"/>
      <c r="T12" s="16"/>
      <c r="U12" s="16"/>
      <c r="V12" s="16"/>
      <c r="W12" s="16"/>
      <c r="X12" s="16"/>
      <c r="Y12" s="16"/>
    </row>
    <row r="13" spans="1:25" s="36" customFormat="1" x14ac:dyDescent="0.2">
      <c r="A13" s="115" t="s">
        <v>20</v>
      </c>
      <c r="B13" s="48" t="s">
        <v>773</v>
      </c>
      <c r="C13" s="48"/>
      <c r="D13" s="48"/>
      <c r="E13" s="48"/>
      <c r="F13" s="48"/>
      <c r="G13" s="48"/>
      <c r="H13" s="48"/>
      <c r="I13" s="48"/>
      <c r="J13" s="48"/>
      <c r="K13" s="122"/>
      <c r="L13" s="122"/>
      <c r="M13" s="122"/>
      <c r="N13" s="122"/>
      <c r="O13" s="122"/>
      <c r="P13" s="122"/>
      <c r="Q13" s="122"/>
      <c r="R13" s="122"/>
      <c r="S13" s="122"/>
      <c r="T13" s="122"/>
      <c r="U13" s="122"/>
      <c r="V13" s="122"/>
      <c r="W13" s="122"/>
      <c r="X13" s="122"/>
      <c r="Y13" s="122"/>
    </row>
    <row r="14" spans="1:25" x14ac:dyDescent="0.2">
      <c r="A14" s="47"/>
      <c r="B14" s="45"/>
      <c r="C14" s="45"/>
      <c r="D14" s="45"/>
      <c r="E14" s="45"/>
      <c r="F14" s="45"/>
      <c r="G14" s="45"/>
      <c r="H14" s="45"/>
      <c r="I14" s="45"/>
      <c r="J14" s="45"/>
      <c r="K14" s="16"/>
      <c r="L14" s="16"/>
      <c r="M14" s="16"/>
      <c r="N14" s="16"/>
      <c r="O14" s="16"/>
      <c r="P14" s="16"/>
      <c r="Q14" s="16"/>
      <c r="R14" s="16"/>
      <c r="S14" s="16"/>
      <c r="T14" s="16"/>
      <c r="U14" s="16"/>
      <c r="V14" s="16"/>
      <c r="W14" s="16"/>
      <c r="X14" s="16"/>
      <c r="Y14" s="16"/>
    </row>
    <row r="15" spans="1:25" x14ac:dyDescent="0.2">
      <c r="A15" s="48" t="s">
        <v>7</v>
      </c>
      <c r="B15" s="116" t="s">
        <v>160</v>
      </c>
      <c r="C15" s="45"/>
      <c r="D15" s="45"/>
      <c r="E15" s="45"/>
      <c r="F15" s="45"/>
      <c r="G15" s="45"/>
      <c r="H15" s="45"/>
      <c r="I15" s="45"/>
      <c r="J15" s="45"/>
      <c r="K15" s="16"/>
      <c r="L15" s="16"/>
      <c r="M15" s="16"/>
      <c r="N15" s="16"/>
      <c r="O15" s="16"/>
      <c r="P15" s="16"/>
      <c r="Q15" s="16"/>
      <c r="R15" s="16"/>
      <c r="S15" s="16"/>
      <c r="T15" s="16"/>
      <c r="U15" s="16"/>
      <c r="V15" s="16"/>
      <c r="W15" s="16"/>
      <c r="X15" s="16"/>
      <c r="Y15" s="16"/>
    </row>
    <row r="16" spans="1:25" x14ac:dyDescent="0.2">
      <c r="A16" s="48"/>
      <c r="B16" s="121"/>
      <c r="C16" s="121"/>
      <c r="D16" s="121"/>
      <c r="E16" s="121"/>
      <c r="F16" s="121"/>
      <c r="G16" s="121"/>
      <c r="H16" s="121"/>
      <c r="I16" s="121"/>
      <c r="J16" s="45"/>
      <c r="K16" s="16"/>
      <c r="L16" s="16"/>
      <c r="M16" s="16"/>
      <c r="N16" s="16"/>
      <c r="O16" s="16"/>
      <c r="P16" s="16"/>
      <c r="Q16" s="16"/>
      <c r="R16" s="16"/>
      <c r="S16" s="16"/>
      <c r="T16" s="16"/>
      <c r="U16" s="16"/>
      <c r="V16" s="16"/>
      <c r="W16" s="16"/>
      <c r="X16" s="16"/>
      <c r="Y16" s="16"/>
    </row>
    <row r="17" spans="1:25" x14ac:dyDescent="0.2">
      <c r="A17" s="48"/>
      <c r="B17" s="121"/>
      <c r="C17" s="121"/>
      <c r="D17" s="121"/>
      <c r="E17" s="121"/>
      <c r="F17" s="121"/>
      <c r="G17" s="121"/>
      <c r="H17" s="121"/>
      <c r="I17" s="121"/>
      <c r="J17" s="45"/>
      <c r="K17" s="16"/>
      <c r="L17" s="16"/>
      <c r="M17" s="16"/>
      <c r="N17" s="16"/>
      <c r="O17" s="16"/>
      <c r="P17" s="16"/>
      <c r="Q17" s="16"/>
      <c r="R17" s="16"/>
      <c r="S17" s="16"/>
      <c r="T17" s="16"/>
      <c r="U17" s="16"/>
      <c r="V17" s="16"/>
      <c r="W17" s="16"/>
      <c r="X17" s="16"/>
      <c r="Y17" s="16"/>
    </row>
    <row r="18" spans="1:25" x14ac:dyDescent="0.2">
      <c r="A18" s="48"/>
      <c r="B18" s="121"/>
      <c r="C18" s="121"/>
      <c r="D18" s="121"/>
      <c r="E18" s="121"/>
      <c r="F18" s="121"/>
      <c r="G18" s="121"/>
      <c r="H18" s="121"/>
      <c r="I18" s="121"/>
      <c r="J18" s="45"/>
      <c r="K18" s="16"/>
      <c r="L18" s="16"/>
      <c r="M18" s="16"/>
      <c r="N18" s="16"/>
      <c r="O18" s="16"/>
      <c r="P18" s="16"/>
      <c r="Q18" s="16"/>
      <c r="R18" s="16"/>
      <c r="S18" s="16"/>
      <c r="T18" s="16"/>
      <c r="U18" s="16"/>
      <c r="V18" s="16"/>
      <c r="W18" s="16"/>
      <c r="X18" s="16"/>
      <c r="Y18" s="16"/>
    </row>
    <row r="19" spans="1:25" x14ac:dyDescent="0.2">
      <c r="A19" s="48"/>
      <c r="B19" s="45"/>
      <c r="C19" s="45"/>
      <c r="D19" s="45"/>
      <c r="E19" s="45"/>
      <c r="F19" s="45"/>
      <c r="G19" s="45"/>
      <c r="H19" s="45"/>
      <c r="I19" s="45"/>
      <c r="J19" s="45"/>
      <c r="K19" s="16"/>
      <c r="L19" s="16"/>
      <c r="M19" s="16"/>
      <c r="N19" s="16"/>
      <c r="O19" s="16"/>
      <c r="P19" s="16"/>
      <c r="Q19" s="16"/>
      <c r="R19" s="16"/>
      <c r="S19" s="16"/>
      <c r="T19" s="16"/>
      <c r="U19" s="16"/>
      <c r="V19" s="16"/>
      <c r="W19" s="16"/>
      <c r="X19" s="16"/>
      <c r="Y19" s="16"/>
    </row>
    <row r="20" spans="1:25" x14ac:dyDescent="0.2">
      <c r="A20" s="48"/>
      <c r="B20" s="116" t="s">
        <v>151</v>
      </c>
      <c r="C20" s="45"/>
      <c r="D20" s="45"/>
      <c r="E20" s="45"/>
      <c r="F20" s="45"/>
      <c r="G20" s="45"/>
      <c r="H20" s="45"/>
      <c r="I20" s="45"/>
      <c r="J20" s="45"/>
      <c r="K20" s="16"/>
      <c r="L20" s="16"/>
      <c r="M20" s="16"/>
      <c r="N20" s="16"/>
      <c r="O20" s="16"/>
      <c r="P20" s="16"/>
      <c r="Q20" s="16"/>
      <c r="R20" s="16"/>
      <c r="S20" s="16"/>
      <c r="T20" s="16"/>
      <c r="U20" s="16"/>
      <c r="V20" s="16"/>
      <c r="W20" s="16"/>
      <c r="X20" s="16"/>
      <c r="Y20" s="16"/>
    </row>
    <row r="21" spans="1:25" ht="15" x14ac:dyDescent="0.25">
      <c r="A21" s="45"/>
      <c r="B21" s="45" t="s">
        <v>8</v>
      </c>
      <c r="C21" s="118" t="str">
        <f>IFERROR(DMI!M27,"")</f>
        <v/>
      </c>
      <c r="D21" s="45" t="s">
        <v>5</v>
      </c>
      <c r="E21" s="45"/>
      <c r="F21" s="45"/>
      <c r="G21" s="45"/>
      <c r="H21" s="45"/>
      <c r="I21" s="45"/>
      <c r="J21" s="45"/>
      <c r="K21" s="16"/>
      <c r="L21" s="16"/>
      <c r="M21" s="16"/>
      <c r="N21" s="16"/>
      <c r="O21" s="16"/>
      <c r="P21" s="16"/>
      <c r="Q21" s="16"/>
      <c r="R21" s="16"/>
      <c r="S21" s="16"/>
      <c r="T21" s="16"/>
      <c r="U21" s="16"/>
      <c r="V21" s="16"/>
      <c r="W21" s="16"/>
      <c r="X21" s="16"/>
      <c r="Y21" s="16"/>
    </row>
    <row r="22" spans="1:25" x14ac:dyDescent="0.2">
      <c r="A22" s="45"/>
      <c r="B22" s="45" t="s">
        <v>152</v>
      </c>
      <c r="C22" s="50"/>
      <c r="D22" s="45"/>
      <c r="E22" s="45"/>
      <c r="F22" s="45"/>
      <c r="G22" s="45"/>
      <c r="H22" s="45"/>
      <c r="I22" s="45"/>
      <c r="J22" s="45"/>
      <c r="K22" s="16"/>
      <c r="L22" s="16"/>
      <c r="M22" s="16"/>
      <c r="N22" s="16"/>
      <c r="O22" s="16"/>
      <c r="P22" s="16"/>
      <c r="Q22" s="16"/>
      <c r="R22" s="16"/>
      <c r="S22" s="16"/>
      <c r="T22" s="16"/>
      <c r="U22" s="16"/>
      <c r="V22" s="16"/>
      <c r="W22" s="16"/>
      <c r="X22" s="16"/>
      <c r="Y22" s="16"/>
    </row>
    <row r="23" spans="1:25" ht="15" x14ac:dyDescent="0.25">
      <c r="A23" s="45"/>
      <c r="B23" s="45" t="s">
        <v>9</v>
      </c>
      <c r="C23" s="118" t="str">
        <f>IFERROR(DMI!N27,"")</f>
        <v/>
      </c>
      <c r="D23" s="45" t="s">
        <v>6</v>
      </c>
      <c r="E23" s="45"/>
      <c r="F23" s="45"/>
      <c r="G23" s="45"/>
      <c r="H23" s="45"/>
      <c r="I23" s="45"/>
      <c r="J23" s="45"/>
      <c r="K23" s="16"/>
      <c r="L23" s="16"/>
      <c r="M23" s="16"/>
      <c r="N23" s="16"/>
      <c r="O23" s="16"/>
      <c r="P23" s="16"/>
      <c r="Q23" s="16"/>
      <c r="R23" s="16"/>
      <c r="S23" s="16"/>
      <c r="T23" s="16"/>
      <c r="U23" s="16"/>
      <c r="V23" s="16"/>
      <c r="W23" s="16"/>
      <c r="X23" s="16"/>
      <c r="Y23" s="16"/>
    </row>
    <row r="24" spans="1:25" x14ac:dyDescent="0.2">
      <c r="A24" s="45"/>
      <c r="B24" s="45" t="s">
        <v>10</v>
      </c>
      <c r="C24" s="47"/>
      <c r="D24" s="45"/>
      <c r="E24" s="45"/>
      <c r="F24" s="45"/>
      <c r="G24" s="45"/>
      <c r="H24" s="45"/>
      <c r="I24" s="45"/>
      <c r="J24" s="45"/>
      <c r="K24" s="16"/>
      <c r="L24" s="16"/>
      <c r="M24" s="16"/>
      <c r="N24" s="16"/>
      <c r="O24" s="16"/>
      <c r="P24" s="16"/>
      <c r="Q24" s="16"/>
      <c r="R24" s="16"/>
      <c r="S24" s="16"/>
      <c r="T24" s="16"/>
      <c r="U24" s="16"/>
      <c r="V24" s="16"/>
      <c r="W24" s="16"/>
      <c r="X24" s="16"/>
      <c r="Y24" s="16"/>
    </row>
    <row r="25" spans="1:25" ht="15" x14ac:dyDescent="0.25">
      <c r="A25" s="45"/>
      <c r="B25" s="45" t="s">
        <v>11</v>
      </c>
      <c r="C25" s="118" t="str">
        <f>IFERROR(DMI!O27,"")</f>
        <v/>
      </c>
      <c r="D25" s="45" t="s">
        <v>6</v>
      </c>
      <c r="E25" s="45"/>
      <c r="F25" s="45"/>
      <c r="G25" s="45"/>
      <c r="H25" s="45"/>
      <c r="I25" s="45"/>
      <c r="J25" s="45"/>
      <c r="K25" s="16"/>
      <c r="L25" s="16"/>
      <c r="M25" s="16"/>
      <c r="N25" s="16"/>
      <c r="O25" s="16"/>
      <c r="P25" s="16"/>
      <c r="Q25" s="16"/>
      <c r="R25" s="16"/>
      <c r="S25" s="16"/>
      <c r="T25" s="16"/>
      <c r="U25" s="16"/>
      <c r="V25" s="16"/>
      <c r="W25" s="16"/>
      <c r="X25" s="16"/>
      <c r="Y25" s="16"/>
    </row>
    <row r="26" spans="1:25" x14ac:dyDescent="0.2">
      <c r="A26" s="45"/>
      <c r="B26" s="45" t="s">
        <v>12</v>
      </c>
      <c r="C26" s="47"/>
      <c r="D26" s="45"/>
      <c r="E26" s="45"/>
      <c r="F26" s="45"/>
      <c r="G26" s="45"/>
      <c r="H26" s="45"/>
      <c r="I26" s="45"/>
      <c r="J26" s="45"/>
      <c r="K26" s="16"/>
      <c r="L26" s="16"/>
      <c r="M26" s="16"/>
      <c r="N26" s="16"/>
      <c r="O26" s="16"/>
      <c r="P26" s="16"/>
      <c r="Q26" s="16"/>
      <c r="R26" s="16"/>
      <c r="S26" s="16"/>
      <c r="T26" s="16"/>
      <c r="U26" s="16"/>
      <c r="V26" s="16"/>
      <c r="W26" s="16"/>
      <c r="X26" s="16"/>
      <c r="Y26" s="16"/>
    </row>
    <row r="27" spans="1:25" x14ac:dyDescent="0.2">
      <c r="A27" s="45"/>
      <c r="B27" s="45" t="s">
        <v>13</v>
      </c>
      <c r="C27" s="29"/>
      <c r="D27" s="45" t="s">
        <v>2</v>
      </c>
      <c r="E27" s="45"/>
      <c r="F27" s="45"/>
      <c r="G27" s="45"/>
      <c r="H27" s="45"/>
      <c r="I27" s="45"/>
      <c r="J27" s="45"/>
      <c r="K27" s="16"/>
      <c r="L27" s="16"/>
      <c r="M27" s="16"/>
      <c r="N27" s="16"/>
      <c r="O27" s="16"/>
      <c r="P27" s="16"/>
      <c r="Q27" s="16"/>
      <c r="R27" s="16"/>
      <c r="S27" s="16"/>
      <c r="T27" s="16"/>
      <c r="U27" s="16"/>
      <c r="V27" s="16"/>
      <c r="W27" s="16"/>
      <c r="X27" s="16"/>
      <c r="Y27" s="16"/>
    </row>
    <row r="28" spans="1:25" x14ac:dyDescent="0.2">
      <c r="A28" s="45"/>
      <c r="B28" s="45"/>
      <c r="C28" s="50"/>
      <c r="D28" s="45"/>
      <c r="E28" s="45"/>
      <c r="F28" s="45"/>
      <c r="G28" s="45"/>
      <c r="H28" s="45"/>
      <c r="I28" s="45"/>
      <c r="J28" s="45"/>
      <c r="K28" s="16"/>
      <c r="L28" s="16"/>
      <c r="M28" s="16"/>
      <c r="N28" s="16"/>
      <c r="O28" s="16"/>
      <c r="P28" s="16"/>
      <c r="Q28" s="16"/>
      <c r="R28" s="16"/>
      <c r="S28" s="16"/>
      <c r="T28" s="16"/>
      <c r="U28" s="16"/>
      <c r="V28" s="16"/>
      <c r="W28" s="16"/>
      <c r="X28" s="16"/>
      <c r="Y28" s="16"/>
    </row>
    <row r="29" spans="1:25" x14ac:dyDescent="0.2">
      <c r="A29" s="48" t="s">
        <v>14</v>
      </c>
      <c r="B29" s="45" t="s">
        <v>15</v>
      </c>
      <c r="C29" s="50"/>
      <c r="D29" s="45"/>
      <c r="E29" s="45"/>
      <c r="F29" s="45"/>
      <c r="G29" s="45"/>
      <c r="H29" s="45"/>
      <c r="I29" s="45"/>
      <c r="J29" s="45"/>
      <c r="K29" s="16"/>
      <c r="L29" s="16"/>
      <c r="M29" s="16"/>
      <c r="N29" s="16"/>
      <c r="O29" s="16"/>
      <c r="P29" s="16"/>
      <c r="Q29" s="16"/>
      <c r="R29" s="16"/>
      <c r="S29" s="16"/>
      <c r="T29" s="16"/>
      <c r="U29" s="16"/>
      <c r="V29" s="16"/>
      <c r="W29" s="16"/>
      <c r="X29" s="16"/>
      <c r="Y29" s="16"/>
    </row>
    <row r="30" spans="1:25" ht="15" x14ac:dyDescent="0.25">
      <c r="A30" s="45"/>
      <c r="B30" s="45" t="s">
        <v>16</v>
      </c>
      <c r="C30" s="120" t="str">
        <f>IFERROR(IF(C21&gt;0,IF(C25&lt;=71.65,1.131*EXP(-9.9774+1.57207*LN(C21)-0.00504*C23+0.06681*C25-0.00046621*C25^2),1.131*EXP(-9.9774+1.57207*LN(C21)-0.00504*C23+0.06681*71.65-0.00046621*71.65^2)),0),"")</f>
        <v/>
      </c>
      <c r="D30" s="48" t="s">
        <v>1</v>
      </c>
      <c r="E30" s="45"/>
      <c r="F30" s="45"/>
      <c r="G30" s="45"/>
      <c r="H30" s="45"/>
      <c r="I30" s="45"/>
      <c r="J30" s="45"/>
      <c r="K30" s="16"/>
      <c r="L30" s="16"/>
      <c r="M30" s="16"/>
      <c r="N30" s="16"/>
      <c r="O30" s="16"/>
      <c r="P30" s="16"/>
      <c r="Q30" s="16"/>
      <c r="R30" s="16"/>
      <c r="S30" s="16"/>
      <c r="T30" s="16"/>
      <c r="U30" s="16"/>
      <c r="V30" s="16"/>
      <c r="W30" s="16"/>
      <c r="X30" s="16"/>
      <c r="Y30" s="16"/>
    </row>
    <row r="31" spans="1:25" x14ac:dyDescent="0.2">
      <c r="A31" s="45"/>
      <c r="B31" s="45" t="s">
        <v>17</v>
      </c>
      <c r="C31" s="47"/>
      <c r="D31" s="45"/>
      <c r="E31" s="45"/>
      <c r="F31" s="45"/>
      <c r="G31" s="45"/>
      <c r="H31" s="45"/>
      <c r="I31" s="45"/>
      <c r="J31" s="45"/>
      <c r="K31" s="16"/>
      <c r="L31" s="16"/>
      <c r="M31" s="16"/>
      <c r="N31" s="16"/>
      <c r="O31" s="16"/>
      <c r="P31" s="16"/>
      <c r="Q31" s="16"/>
      <c r="R31" s="16"/>
      <c r="S31" s="16"/>
      <c r="T31" s="16"/>
      <c r="U31" s="16"/>
      <c r="V31" s="16"/>
      <c r="W31" s="16"/>
      <c r="X31" s="16"/>
      <c r="Y31" s="16"/>
    </row>
    <row r="32" spans="1:25" ht="15" x14ac:dyDescent="0.25">
      <c r="A32" s="45"/>
      <c r="B32" s="45" t="s">
        <v>18</v>
      </c>
      <c r="C32" s="120" t="str">
        <f>IFERROR(C30*C27,"")</f>
        <v/>
      </c>
      <c r="D32" s="48" t="s">
        <v>19</v>
      </c>
      <c r="E32" s="45"/>
      <c r="F32" s="45"/>
      <c r="G32" s="45"/>
      <c r="H32" s="45"/>
      <c r="I32" s="45"/>
      <c r="J32" s="45"/>
      <c r="K32" s="16"/>
      <c r="L32" s="16"/>
      <c r="M32" s="16"/>
      <c r="N32" s="16"/>
      <c r="O32" s="16"/>
      <c r="P32" s="16"/>
      <c r="Q32" s="16"/>
      <c r="R32" s="16"/>
      <c r="S32" s="16"/>
      <c r="T32" s="16"/>
      <c r="U32" s="16"/>
      <c r="V32" s="16"/>
      <c r="W32" s="16"/>
      <c r="X32" s="16"/>
      <c r="Y32" s="16"/>
    </row>
    <row r="33" spans="1:25" x14ac:dyDescent="0.2">
      <c r="A33" s="45"/>
      <c r="B33" s="45"/>
      <c r="C33" s="45"/>
      <c r="D33" s="45"/>
      <c r="E33" s="45"/>
      <c r="F33" s="45"/>
      <c r="G33" s="45"/>
      <c r="H33" s="45"/>
      <c r="I33" s="45"/>
      <c r="J33" s="45"/>
      <c r="K33" s="16"/>
      <c r="L33" s="16"/>
      <c r="M33" s="16"/>
      <c r="N33" s="16"/>
      <c r="O33" s="16"/>
      <c r="P33" s="16"/>
      <c r="Q33" s="16"/>
      <c r="R33" s="16"/>
      <c r="S33" s="16"/>
      <c r="T33" s="16"/>
      <c r="U33" s="16"/>
      <c r="V33" s="16"/>
      <c r="W33" s="16"/>
      <c r="X33" s="16"/>
      <c r="Y33" s="16"/>
    </row>
    <row r="34" spans="1:25" x14ac:dyDescent="0.2">
      <c r="C34" s="51"/>
      <c r="K34" s="16"/>
      <c r="L34" s="16"/>
      <c r="M34" s="16"/>
      <c r="N34" s="16"/>
      <c r="O34" s="16"/>
      <c r="P34" s="16"/>
      <c r="Q34" s="16"/>
      <c r="R34" s="16"/>
      <c r="S34" s="16"/>
      <c r="T34" s="16"/>
      <c r="U34" s="16"/>
      <c r="V34" s="16"/>
      <c r="W34" s="16"/>
      <c r="X34" s="16"/>
      <c r="Y34" s="16"/>
    </row>
    <row r="35" spans="1:25" x14ac:dyDescent="0.2">
      <c r="A35" s="52" t="s">
        <v>4</v>
      </c>
      <c r="B35" s="53"/>
      <c r="C35" s="53"/>
      <c r="D35" s="53"/>
      <c r="E35" s="53"/>
      <c r="F35" s="53"/>
      <c r="G35" s="53"/>
      <c r="H35" s="53"/>
      <c r="I35" s="53"/>
      <c r="J35" s="53"/>
      <c r="K35" s="16"/>
      <c r="L35" s="16"/>
      <c r="M35" s="16"/>
      <c r="N35" s="16"/>
      <c r="O35" s="16"/>
      <c r="P35" s="16"/>
      <c r="Q35" s="16"/>
      <c r="R35" s="16"/>
      <c r="S35" s="16"/>
      <c r="T35" s="16"/>
      <c r="U35" s="16"/>
      <c r="V35" s="16"/>
      <c r="W35" s="16"/>
      <c r="X35" s="16"/>
      <c r="Y35" s="16"/>
    </row>
    <row r="36" spans="1:25" x14ac:dyDescent="0.2">
      <c r="A36" s="54" t="s">
        <v>157</v>
      </c>
      <c r="B36" s="53"/>
      <c r="C36" s="53"/>
      <c r="D36" s="53"/>
      <c r="E36" s="53"/>
      <c r="F36" s="53"/>
      <c r="G36" s="53"/>
      <c r="H36" s="53"/>
      <c r="I36" s="53"/>
      <c r="J36" s="53"/>
      <c r="K36" s="16"/>
      <c r="L36" s="16"/>
      <c r="M36" s="16"/>
      <c r="N36" s="16"/>
      <c r="O36" s="16"/>
      <c r="P36" s="16"/>
      <c r="Q36" s="16"/>
      <c r="R36" s="16"/>
      <c r="S36" s="16"/>
      <c r="T36" s="16"/>
      <c r="U36" s="16"/>
      <c r="V36" s="16"/>
      <c r="W36" s="16"/>
      <c r="X36" s="16"/>
      <c r="Y36" s="16"/>
    </row>
    <row r="37" spans="1:25" s="36" customFormat="1" x14ac:dyDescent="0.2">
      <c r="A37" s="114" t="s">
        <v>20</v>
      </c>
      <c r="B37" s="55" t="s">
        <v>774</v>
      </c>
      <c r="C37" s="55"/>
      <c r="D37" s="55"/>
      <c r="E37" s="55"/>
      <c r="F37" s="55"/>
      <c r="G37" s="55"/>
      <c r="H37" s="55"/>
      <c r="I37" s="55"/>
      <c r="J37" s="55"/>
      <c r="K37" s="122"/>
      <c r="L37" s="122"/>
      <c r="M37" s="122"/>
      <c r="N37" s="122"/>
      <c r="O37" s="122"/>
      <c r="P37" s="122"/>
      <c r="Q37" s="122"/>
      <c r="R37" s="122"/>
      <c r="S37" s="122"/>
      <c r="T37" s="122"/>
      <c r="U37" s="122"/>
      <c r="V37" s="122"/>
      <c r="W37" s="122"/>
      <c r="X37" s="122"/>
      <c r="Y37" s="122"/>
    </row>
    <row r="38" spans="1:25" x14ac:dyDescent="0.2">
      <c r="A38" s="54"/>
      <c r="B38" s="53"/>
      <c r="C38" s="53"/>
      <c r="D38" s="53"/>
      <c r="E38" s="53"/>
      <c r="F38" s="53"/>
      <c r="G38" s="53"/>
      <c r="H38" s="53"/>
      <c r="I38" s="53"/>
      <c r="J38" s="53"/>
      <c r="K38" s="16"/>
      <c r="L38" s="16"/>
      <c r="M38" s="16"/>
      <c r="N38" s="16"/>
      <c r="O38" s="16"/>
      <c r="P38" s="16"/>
      <c r="Q38" s="16"/>
      <c r="R38" s="16"/>
      <c r="S38" s="16"/>
      <c r="T38" s="16"/>
      <c r="U38" s="16"/>
      <c r="V38" s="16"/>
      <c r="W38" s="16"/>
      <c r="X38" s="16"/>
      <c r="Y38" s="16"/>
    </row>
    <row r="39" spans="1:25" x14ac:dyDescent="0.2">
      <c r="A39" s="55" t="s">
        <v>7</v>
      </c>
      <c r="B39" s="117" t="s">
        <v>159</v>
      </c>
      <c r="C39" s="53"/>
      <c r="D39" s="53"/>
      <c r="E39" s="53"/>
      <c r="F39" s="53"/>
      <c r="G39" s="55"/>
      <c r="H39" s="55"/>
      <c r="I39" s="55"/>
      <c r="J39" s="55"/>
      <c r="K39" s="16"/>
      <c r="L39" s="16"/>
      <c r="M39" s="16"/>
      <c r="N39" s="16"/>
      <c r="O39" s="16"/>
      <c r="P39" s="16"/>
      <c r="Q39" s="16"/>
      <c r="R39" s="16"/>
      <c r="S39" s="16"/>
      <c r="T39" s="16"/>
      <c r="U39" s="16"/>
      <c r="V39" s="16"/>
      <c r="W39" s="16"/>
      <c r="X39" s="16"/>
      <c r="Y39" s="16"/>
    </row>
    <row r="40" spans="1:25" x14ac:dyDescent="0.2">
      <c r="A40" s="55"/>
      <c r="B40" s="58"/>
      <c r="C40" s="53"/>
      <c r="D40" s="53"/>
      <c r="E40" s="53"/>
      <c r="F40" s="53"/>
      <c r="G40" s="55"/>
      <c r="H40" s="53"/>
      <c r="I40" s="53"/>
      <c r="J40" s="53"/>
      <c r="K40" s="16"/>
      <c r="L40" s="16"/>
      <c r="M40" s="16"/>
      <c r="N40" s="16"/>
      <c r="O40" s="16"/>
      <c r="P40" s="16"/>
      <c r="Q40" s="16"/>
      <c r="R40" s="16"/>
      <c r="S40" s="16"/>
      <c r="T40" s="16"/>
      <c r="U40" s="16"/>
      <c r="V40" s="16"/>
      <c r="W40" s="16"/>
      <c r="X40" s="16"/>
      <c r="Y40" s="16"/>
    </row>
    <row r="41" spans="1:25" x14ac:dyDescent="0.2">
      <c r="A41" s="55"/>
      <c r="B41" s="117" t="s">
        <v>151</v>
      </c>
      <c r="C41" s="53"/>
      <c r="D41" s="53"/>
      <c r="E41" s="53"/>
      <c r="F41" s="53"/>
      <c r="G41" s="53"/>
      <c r="H41" s="53"/>
      <c r="I41" s="53"/>
      <c r="J41" s="53"/>
      <c r="K41" s="16"/>
      <c r="L41" s="16"/>
      <c r="M41" s="16"/>
      <c r="N41" s="16"/>
      <c r="O41" s="16"/>
      <c r="P41" s="16"/>
      <c r="Q41" s="16"/>
      <c r="R41" s="16"/>
      <c r="S41" s="16"/>
      <c r="T41" s="16"/>
      <c r="U41" s="16"/>
      <c r="V41" s="16"/>
      <c r="W41" s="16"/>
      <c r="X41" s="16"/>
      <c r="Y41" s="16"/>
    </row>
    <row r="42" spans="1:25" x14ac:dyDescent="0.2">
      <c r="A42" s="53"/>
      <c r="B42" s="53" t="s">
        <v>8</v>
      </c>
      <c r="C42" s="16"/>
      <c r="D42" s="53" t="s">
        <v>5</v>
      </c>
      <c r="E42" s="53"/>
      <c r="F42" s="53"/>
      <c r="G42" s="53"/>
      <c r="H42" s="53"/>
      <c r="I42" s="53"/>
      <c r="J42" s="53"/>
      <c r="K42" s="16"/>
      <c r="L42" s="16"/>
      <c r="M42" s="16"/>
      <c r="N42" s="16"/>
      <c r="O42" s="16"/>
      <c r="P42" s="16"/>
      <c r="Q42" s="16"/>
      <c r="R42" s="16"/>
      <c r="S42" s="16"/>
      <c r="T42" s="16"/>
      <c r="U42" s="16"/>
      <c r="V42" s="16"/>
      <c r="W42" s="16"/>
      <c r="X42" s="16"/>
      <c r="Y42" s="16"/>
    </row>
    <row r="43" spans="1:25" ht="14.25" x14ac:dyDescent="0.2">
      <c r="A43" s="53"/>
      <c r="B43" s="53" t="s">
        <v>154</v>
      </c>
      <c r="C43" s="123"/>
      <c r="D43" s="53"/>
      <c r="E43" s="57"/>
      <c r="F43" s="53"/>
      <c r="G43" s="53"/>
      <c r="H43" s="53"/>
      <c r="I43" s="53"/>
      <c r="J43" s="53"/>
      <c r="K43" s="16"/>
      <c r="L43" s="16"/>
      <c r="M43" s="16"/>
      <c r="N43" s="16"/>
      <c r="O43" s="16"/>
      <c r="P43" s="16"/>
      <c r="Q43" s="16"/>
      <c r="R43" s="16"/>
      <c r="S43" s="16"/>
      <c r="T43" s="16"/>
      <c r="U43" s="16"/>
      <c r="V43" s="16"/>
      <c r="W43" s="16"/>
      <c r="X43" s="16"/>
      <c r="Y43" s="16"/>
    </row>
    <row r="44" spans="1:25" x14ac:dyDescent="0.2">
      <c r="A44" s="53"/>
      <c r="B44" s="53" t="s">
        <v>9</v>
      </c>
      <c r="C44" s="16"/>
      <c r="D44" s="53" t="s">
        <v>6</v>
      </c>
      <c r="E44" s="53"/>
      <c r="F44" s="55"/>
      <c r="G44" s="53"/>
      <c r="H44" s="53"/>
      <c r="I44" s="53"/>
      <c r="J44" s="53"/>
      <c r="K44" s="16"/>
      <c r="L44" s="16"/>
      <c r="M44" s="16"/>
      <c r="N44" s="16"/>
      <c r="O44" s="16"/>
      <c r="P44" s="16"/>
      <c r="Q44" s="16"/>
      <c r="R44" s="16"/>
      <c r="S44" s="16"/>
      <c r="T44" s="16"/>
      <c r="U44" s="16"/>
      <c r="V44" s="16"/>
      <c r="W44" s="16"/>
      <c r="X44" s="16"/>
      <c r="Y44" s="16"/>
    </row>
    <row r="45" spans="1:25" ht="14.25" x14ac:dyDescent="0.2">
      <c r="A45" s="53"/>
      <c r="B45" s="53" t="s">
        <v>153</v>
      </c>
      <c r="C45" s="58"/>
      <c r="D45" s="53"/>
      <c r="E45" s="57"/>
      <c r="F45" s="53"/>
      <c r="G45" s="53"/>
      <c r="H45" s="53"/>
      <c r="I45" s="53"/>
      <c r="J45" s="53"/>
      <c r="K45" s="16"/>
      <c r="L45" s="16"/>
      <c r="M45" s="16"/>
      <c r="N45" s="16"/>
      <c r="O45" s="16"/>
      <c r="P45" s="16"/>
      <c r="Q45" s="16"/>
      <c r="R45" s="16"/>
      <c r="S45" s="16"/>
      <c r="T45" s="16"/>
      <c r="U45" s="16"/>
      <c r="V45" s="16"/>
      <c r="W45" s="16"/>
      <c r="X45" s="16"/>
      <c r="Y45" s="16"/>
    </row>
    <row r="46" spans="1:25" x14ac:dyDescent="0.2">
      <c r="A46" s="53"/>
      <c r="B46" s="53" t="s">
        <v>11</v>
      </c>
      <c r="C46" s="16"/>
      <c r="D46" s="53" t="s">
        <v>6</v>
      </c>
      <c r="E46" s="53"/>
      <c r="F46" s="55"/>
      <c r="G46" s="53"/>
      <c r="H46" s="53"/>
      <c r="I46" s="53"/>
      <c r="J46" s="53"/>
      <c r="K46" s="16"/>
      <c r="L46" s="16"/>
      <c r="M46" s="16"/>
      <c r="N46" s="16"/>
      <c r="O46" s="16"/>
      <c r="P46" s="16"/>
      <c r="Q46" s="16"/>
      <c r="R46" s="16"/>
      <c r="S46" s="16"/>
      <c r="T46" s="16"/>
      <c r="U46" s="16"/>
      <c r="V46" s="16"/>
      <c r="W46" s="16"/>
      <c r="X46" s="16"/>
      <c r="Y46" s="16"/>
    </row>
    <row r="47" spans="1:25" ht="14.25" x14ac:dyDescent="0.2">
      <c r="A47" s="53"/>
      <c r="B47" s="53" t="s">
        <v>71</v>
      </c>
      <c r="C47" s="58"/>
      <c r="D47" s="53"/>
      <c r="E47" s="53"/>
      <c r="F47" s="53"/>
      <c r="G47" s="53"/>
      <c r="H47" s="53"/>
      <c r="I47" s="53"/>
      <c r="J47" s="53"/>
      <c r="K47" s="16"/>
      <c r="L47" s="16"/>
      <c r="M47" s="16"/>
      <c r="N47" s="16"/>
      <c r="O47" s="16"/>
      <c r="P47" s="16"/>
      <c r="Q47" s="16"/>
      <c r="R47" s="16"/>
      <c r="S47" s="16"/>
      <c r="T47" s="16"/>
      <c r="U47" s="16"/>
      <c r="V47" s="16"/>
      <c r="W47" s="16"/>
      <c r="X47" s="16"/>
      <c r="Y47" s="16"/>
    </row>
    <row r="48" spans="1:25" x14ac:dyDescent="0.2">
      <c r="A48" s="53"/>
      <c r="B48" s="53" t="s">
        <v>13</v>
      </c>
      <c r="C48" s="16"/>
      <c r="D48" s="53" t="s">
        <v>2</v>
      </c>
      <c r="E48" s="53"/>
      <c r="F48" s="53"/>
      <c r="G48" s="53"/>
      <c r="H48" s="53"/>
      <c r="I48" s="53"/>
      <c r="J48" s="53"/>
      <c r="K48" s="16"/>
      <c r="L48" s="16"/>
      <c r="M48" s="16"/>
      <c r="N48" s="16"/>
      <c r="O48" s="16"/>
      <c r="P48" s="16"/>
      <c r="Q48" s="16"/>
      <c r="R48" s="16"/>
      <c r="S48" s="16"/>
      <c r="T48" s="16"/>
      <c r="U48" s="16"/>
      <c r="V48" s="16"/>
      <c r="W48" s="16"/>
      <c r="X48" s="16"/>
      <c r="Y48" s="16"/>
    </row>
    <row r="49" spans="1:25" ht="14.25" x14ac:dyDescent="0.2">
      <c r="A49" s="53"/>
      <c r="B49" s="53"/>
      <c r="C49" s="56"/>
      <c r="D49" s="53"/>
      <c r="E49" s="53"/>
      <c r="F49" s="53"/>
      <c r="G49" s="53"/>
      <c r="H49" s="59"/>
      <c r="I49" s="53"/>
      <c r="J49" s="53"/>
      <c r="K49" s="16"/>
      <c r="L49" s="16"/>
      <c r="M49" s="16"/>
      <c r="N49" s="16"/>
      <c r="O49" s="16"/>
      <c r="P49" s="16"/>
      <c r="Q49" s="16"/>
      <c r="R49" s="16"/>
      <c r="S49" s="16"/>
      <c r="T49" s="16"/>
      <c r="U49" s="16"/>
      <c r="V49" s="16"/>
      <c r="W49" s="16"/>
      <c r="X49" s="16"/>
      <c r="Y49" s="16"/>
    </row>
    <row r="50" spans="1:25" ht="14.25" x14ac:dyDescent="0.2">
      <c r="A50" s="55" t="s">
        <v>14</v>
      </c>
      <c r="B50" s="53" t="s">
        <v>15</v>
      </c>
      <c r="C50" s="56"/>
      <c r="D50" s="53"/>
      <c r="E50" s="53"/>
      <c r="F50" s="57"/>
      <c r="G50" s="55"/>
      <c r="H50" s="53"/>
      <c r="I50" s="53"/>
      <c r="J50" s="53"/>
      <c r="K50" s="16"/>
      <c r="L50" s="16"/>
      <c r="M50" s="16"/>
      <c r="N50" s="16"/>
      <c r="O50" s="16"/>
      <c r="P50" s="16"/>
      <c r="Q50" s="16"/>
      <c r="R50" s="16"/>
      <c r="S50" s="16"/>
      <c r="T50" s="16"/>
      <c r="U50" s="16"/>
      <c r="V50" s="16"/>
      <c r="W50" s="16"/>
      <c r="X50" s="16"/>
      <c r="Y50" s="16"/>
    </row>
    <row r="51" spans="1:25" ht="15" x14ac:dyDescent="0.25">
      <c r="A51" s="53"/>
      <c r="B51" s="53" t="s">
        <v>16</v>
      </c>
      <c r="C51" s="120">
        <f>IFERROR(IF(C42&gt;0,IF(C46&lt;=71.65,1.131*EXP(-9.9774+1.57207*LN(C42)-0.00504*C44+0.06681*C46-0.00046621*C46^2),1.131*EXP(-9.9774+1.57207*LN(C42)-0.00504*C44+0.06681*71.65-0.00046621*71.65^2)),0),"")</f>
        <v>0</v>
      </c>
      <c r="D51" s="55" t="s">
        <v>1</v>
      </c>
      <c r="E51" s="53"/>
      <c r="F51" s="53"/>
      <c r="G51" s="55"/>
      <c r="H51" s="55"/>
      <c r="I51" s="53"/>
      <c r="J51" s="53"/>
      <c r="K51" s="16"/>
      <c r="L51" s="16"/>
      <c r="M51" s="16"/>
      <c r="N51" s="16"/>
      <c r="O51" s="16"/>
      <c r="P51" s="16"/>
      <c r="Q51" s="16"/>
      <c r="R51" s="16"/>
      <c r="S51" s="16"/>
      <c r="T51" s="16"/>
      <c r="U51" s="16"/>
      <c r="V51" s="16"/>
      <c r="W51" s="16"/>
      <c r="X51" s="16"/>
      <c r="Y51" s="16"/>
    </row>
    <row r="52" spans="1:25" x14ac:dyDescent="0.2">
      <c r="A52" s="53"/>
      <c r="B52" s="53" t="s">
        <v>17</v>
      </c>
      <c r="C52" s="58"/>
      <c r="D52" s="53"/>
      <c r="E52" s="53"/>
      <c r="F52" s="53"/>
      <c r="G52" s="55"/>
      <c r="H52" s="53"/>
      <c r="I52" s="53"/>
      <c r="J52" s="53"/>
      <c r="K52" s="16"/>
      <c r="L52" s="16"/>
      <c r="M52" s="16"/>
      <c r="N52" s="16"/>
      <c r="O52" s="16"/>
      <c r="P52" s="16"/>
      <c r="Q52" s="16"/>
      <c r="R52" s="16"/>
      <c r="S52" s="16"/>
      <c r="T52" s="16"/>
      <c r="U52" s="16"/>
      <c r="V52" s="16"/>
      <c r="W52" s="16"/>
      <c r="X52" s="16"/>
      <c r="Y52" s="16"/>
    </row>
    <row r="53" spans="1:25" ht="15" x14ac:dyDescent="0.25">
      <c r="A53" s="53"/>
      <c r="B53" s="53" t="s">
        <v>18</v>
      </c>
      <c r="C53" s="120">
        <f>IFERROR(C51*C48,"")</f>
        <v>0</v>
      </c>
      <c r="D53" s="55" t="s">
        <v>19</v>
      </c>
      <c r="E53" s="53"/>
      <c r="F53" s="53"/>
      <c r="G53" s="55"/>
      <c r="H53" s="55"/>
      <c r="I53" s="53"/>
      <c r="J53" s="53"/>
      <c r="K53" s="16"/>
      <c r="L53" s="16"/>
      <c r="M53" s="16"/>
      <c r="N53" s="16"/>
      <c r="O53" s="16"/>
      <c r="P53" s="16"/>
      <c r="Q53" s="16"/>
      <c r="R53" s="16"/>
      <c r="S53" s="16"/>
      <c r="T53" s="16"/>
      <c r="U53" s="16"/>
      <c r="V53" s="16"/>
      <c r="W53" s="16"/>
      <c r="X53" s="16"/>
      <c r="Y53" s="16"/>
    </row>
    <row r="54" spans="1:25" x14ac:dyDescent="0.2">
      <c r="A54" s="53"/>
      <c r="B54" s="53"/>
      <c r="C54" s="53"/>
      <c r="D54" s="53"/>
      <c r="E54" s="53"/>
      <c r="F54" s="53"/>
      <c r="G54" s="53"/>
      <c r="H54" s="53"/>
      <c r="I54" s="53"/>
      <c r="J54" s="53"/>
      <c r="K54" s="16"/>
      <c r="L54" s="16"/>
      <c r="M54" s="16"/>
      <c r="N54" s="16"/>
      <c r="O54" s="16"/>
      <c r="P54" s="16"/>
      <c r="Q54" s="16"/>
      <c r="R54" s="16"/>
      <c r="S54" s="16"/>
      <c r="T54" s="16"/>
      <c r="U54" s="16"/>
      <c r="V54" s="16"/>
      <c r="W54" s="16"/>
      <c r="X54" s="16"/>
      <c r="Y54" s="16"/>
    </row>
    <row r="55" spans="1:25" x14ac:dyDescent="0.2">
      <c r="K55" s="16"/>
      <c r="L55" s="16"/>
      <c r="M55" s="16"/>
      <c r="N55" s="16"/>
      <c r="O55" s="16"/>
      <c r="P55" s="16"/>
      <c r="Q55" s="16"/>
      <c r="R55" s="16"/>
      <c r="S55" s="16"/>
      <c r="T55" s="16"/>
      <c r="U55" s="16"/>
      <c r="V55" s="16"/>
      <c r="W55" s="16"/>
      <c r="X55" s="16"/>
      <c r="Y55" s="16"/>
    </row>
    <row r="56" spans="1:25" x14ac:dyDescent="0.2">
      <c r="A56" s="60" t="s">
        <v>21</v>
      </c>
      <c r="B56" s="61"/>
      <c r="C56" s="61"/>
      <c r="D56" s="61"/>
      <c r="E56" s="61"/>
      <c r="F56" s="61"/>
      <c r="G56" s="61"/>
      <c r="H56" s="61"/>
      <c r="I56" s="61"/>
      <c r="J56" s="61"/>
      <c r="K56" s="16"/>
      <c r="L56" s="16"/>
      <c r="M56" s="16"/>
      <c r="N56" s="16"/>
      <c r="O56" s="16"/>
      <c r="P56" s="16"/>
      <c r="Q56" s="16"/>
      <c r="R56" s="16"/>
      <c r="S56" s="16"/>
      <c r="T56" s="16"/>
      <c r="U56" s="16"/>
      <c r="V56" s="16"/>
      <c r="W56" s="16"/>
      <c r="X56" s="16"/>
      <c r="Y56" s="16"/>
    </row>
    <row r="57" spans="1:25" x14ac:dyDescent="0.2">
      <c r="A57" s="62" t="s">
        <v>35</v>
      </c>
      <c r="B57" s="61"/>
      <c r="C57" s="61"/>
      <c r="D57" s="61"/>
      <c r="E57" s="61"/>
      <c r="F57" s="61"/>
      <c r="G57" s="61"/>
      <c r="H57" s="61"/>
      <c r="I57" s="61"/>
      <c r="J57" s="61"/>
      <c r="K57" s="16"/>
      <c r="L57" s="16"/>
      <c r="M57" s="16"/>
      <c r="N57" s="16"/>
      <c r="O57" s="16"/>
      <c r="P57" s="16"/>
      <c r="Q57" s="16"/>
      <c r="R57" s="16"/>
      <c r="S57" s="16"/>
      <c r="T57" s="16"/>
      <c r="U57" s="16"/>
      <c r="V57" s="16"/>
      <c r="W57" s="16"/>
      <c r="X57" s="16"/>
      <c r="Y57" s="16"/>
    </row>
    <row r="58" spans="1:25" x14ac:dyDescent="0.2">
      <c r="A58" s="60"/>
      <c r="B58" s="61"/>
      <c r="C58" s="61"/>
      <c r="D58" s="61"/>
      <c r="E58" s="61"/>
      <c r="F58" s="61"/>
      <c r="G58" s="61"/>
      <c r="H58" s="61"/>
      <c r="I58" s="61"/>
      <c r="J58" s="61"/>
      <c r="K58" s="16"/>
      <c r="L58" s="16"/>
      <c r="M58" s="16"/>
      <c r="N58" s="16"/>
      <c r="O58" s="16"/>
      <c r="P58" s="16"/>
      <c r="Q58" s="16"/>
      <c r="R58" s="16"/>
      <c r="S58" s="16"/>
      <c r="T58" s="16"/>
      <c r="U58" s="16"/>
      <c r="V58" s="16"/>
      <c r="W58" s="16"/>
      <c r="X58" s="16"/>
      <c r="Y58" s="16"/>
    </row>
    <row r="59" spans="1:25" x14ac:dyDescent="0.2">
      <c r="A59" s="26" t="s">
        <v>7</v>
      </c>
      <c r="B59" s="61" t="s">
        <v>52</v>
      </c>
      <c r="C59" s="61"/>
      <c r="D59" s="61"/>
      <c r="E59" s="61"/>
      <c r="F59" s="63" t="s">
        <v>37</v>
      </c>
      <c r="G59" s="61"/>
      <c r="H59" s="61"/>
      <c r="I59" s="61"/>
      <c r="J59" s="61" t="s">
        <v>67</v>
      </c>
      <c r="K59" s="16"/>
      <c r="L59" s="16"/>
      <c r="M59" s="16"/>
      <c r="N59" s="16"/>
      <c r="O59" s="16"/>
      <c r="P59" s="16"/>
      <c r="Q59" s="16"/>
      <c r="R59" s="16"/>
      <c r="S59" s="16"/>
      <c r="T59" s="16"/>
      <c r="U59" s="16"/>
      <c r="V59" s="16"/>
      <c r="W59" s="16"/>
      <c r="X59" s="16"/>
      <c r="Y59" s="16"/>
    </row>
    <row r="60" spans="1:25" x14ac:dyDescent="0.2">
      <c r="A60" s="60"/>
      <c r="B60" s="61" t="s">
        <v>22</v>
      </c>
      <c r="C60" s="30"/>
      <c r="D60" s="61" t="s">
        <v>2</v>
      </c>
      <c r="E60" s="61" t="s">
        <v>73</v>
      </c>
      <c r="F60" s="61"/>
      <c r="G60" s="30"/>
      <c r="H60" s="61" t="s">
        <v>1</v>
      </c>
      <c r="I60" s="61" t="s">
        <v>72</v>
      </c>
      <c r="J60" s="64" t="s">
        <v>64</v>
      </c>
      <c r="K60" s="16"/>
      <c r="L60" s="16"/>
      <c r="M60" s="16"/>
      <c r="N60" s="16"/>
      <c r="O60" s="16"/>
      <c r="P60" s="16"/>
      <c r="Q60" s="16"/>
      <c r="R60" s="16"/>
      <c r="S60" s="16"/>
      <c r="T60" s="16"/>
      <c r="U60" s="16"/>
      <c r="V60" s="16"/>
      <c r="W60" s="16"/>
      <c r="X60" s="16"/>
      <c r="Y60" s="16"/>
    </row>
    <row r="61" spans="1:25" x14ac:dyDescent="0.2">
      <c r="A61" s="60"/>
      <c r="B61" s="61" t="s">
        <v>23</v>
      </c>
      <c r="C61" s="31"/>
      <c r="D61" s="61" t="s">
        <v>2</v>
      </c>
      <c r="E61" s="61" t="s">
        <v>74</v>
      </c>
      <c r="F61" s="61"/>
      <c r="G61" s="31"/>
      <c r="H61" s="61" t="s">
        <v>1</v>
      </c>
      <c r="I61" s="61" t="s">
        <v>72</v>
      </c>
      <c r="J61" s="64" t="s">
        <v>66</v>
      </c>
      <c r="K61" s="16"/>
      <c r="L61" s="16"/>
      <c r="M61" s="16"/>
      <c r="N61" s="16"/>
      <c r="O61" s="16"/>
      <c r="P61" s="16"/>
      <c r="Q61" s="16"/>
      <c r="R61" s="16"/>
      <c r="S61" s="16"/>
      <c r="T61" s="16"/>
      <c r="U61" s="16"/>
      <c r="V61" s="16"/>
      <c r="W61" s="16"/>
      <c r="X61" s="16"/>
      <c r="Y61" s="16"/>
    </row>
    <row r="62" spans="1:25" x14ac:dyDescent="0.2">
      <c r="A62" s="60"/>
      <c r="B62" s="61" t="s">
        <v>90</v>
      </c>
      <c r="C62" s="31"/>
      <c r="D62" s="61" t="s">
        <v>2</v>
      </c>
      <c r="E62" s="61" t="s">
        <v>75</v>
      </c>
      <c r="F62" s="61"/>
      <c r="G62" s="32"/>
      <c r="H62" s="61" t="s">
        <v>1</v>
      </c>
      <c r="I62" s="61" t="s">
        <v>72</v>
      </c>
      <c r="J62" s="64" t="s">
        <v>65</v>
      </c>
      <c r="K62" s="16"/>
      <c r="L62" s="16"/>
      <c r="M62" s="16"/>
      <c r="N62" s="16"/>
      <c r="O62" s="16"/>
      <c r="P62" s="16"/>
      <c r="Q62" s="16"/>
      <c r="R62" s="16"/>
      <c r="S62" s="16"/>
      <c r="T62" s="16"/>
      <c r="U62" s="16"/>
      <c r="V62" s="16"/>
      <c r="W62" s="16"/>
      <c r="X62" s="16"/>
      <c r="Y62" s="16"/>
    </row>
    <row r="63" spans="1:25" x14ac:dyDescent="0.2">
      <c r="A63" s="60"/>
      <c r="B63" s="61" t="s">
        <v>92</v>
      </c>
      <c r="C63" s="31"/>
      <c r="D63" s="61" t="s">
        <v>2</v>
      </c>
      <c r="E63" s="61" t="s">
        <v>132</v>
      </c>
      <c r="F63" s="61"/>
      <c r="G63" s="32">
        <v>0</v>
      </c>
      <c r="H63" s="61" t="s">
        <v>1</v>
      </c>
      <c r="I63" s="61"/>
      <c r="J63" s="61"/>
      <c r="K63" s="16"/>
      <c r="L63" s="16"/>
      <c r="M63" s="16"/>
      <c r="N63" s="16"/>
      <c r="O63" s="16"/>
      <c r="P63" s="16"/>
      <c r="Q63" s="16"/>
      <c r="R63" s="16"/>
      <c r="S63" s="16"/>
      <c r="T63" s="16"/>
      <c r="U63" s="16"/>
      <c r="V63" s="16"/>
      <c r="W63" s="16"/>
      <c r="X63" s="16"/>
      <c r="Y63" s="16"/>
    </row>
    <row r="64" spans="1:25" x14ac:dyDescent="0.2">
      <c r="A64" s="60"/>
      <c r="B64" s="61" t="s">
        <v>131</v>
      </c>
      <c r="C64" s="31"/>
      <c r="D64" s="88" t="s">
        <v>2</v>
      </c>
      <c r="E64" s="61" t="s">
        <v>89</v>
      </c>
      <c r="F64" s="61"/>
      <c r="G64" s="61"/>
      <c r="H64" s="61"/>
      <c r="I64" s="61"/>
      <c r="J64" s="61"/>
      <c r="K64" s="16"/>
      <c r="L64" s="16"/>
      <c r="M64" s="16"/>
      <c r="N64" s="16"/>
      <c r="O64" s="16"/>
      <c r="P64" s="16"/>
      <c r="Q64" s="16"/>
      <c r="R64" s="16"/>
      <c r="S64" s="16"/>
      <c r="T64" s="16"/>
      <c r="U64" s="16"/>
      <c r="V64" s="16"/>
      <c r="W64" s="16"/>
      <c r="X64" s="16"/>
      <c r="Y64" s="16"/>
    </row>
    <row r="65" spans="1:25" x14ac:dyDescent="0.2">
      <c r="A65" s="60"/>
      <c r="B65" s="61" t="s">
        <v>24</v>
      </c>
      <c r="C65">
        <f>SUM(C60:C64)</f>
        <v>0</v>
      </c>
      <c r="D65" s="61" t="s">
        <v>2</v>
      </c>
      <c r="E65" s="61"/>
      <c r="F65" s="61"/>
      <c r="G65" s="61"/>
      <c r="H65" s="61"/>
      <c r="I65" s="61"/>
      <c r="J65" s="61"/>
      <c r="K65" s="16"/>
      <c r="L65" s="16"/>
      <c r="M65" s="16"/>
      <c r="N65" s="16"/>
      <c r="O65" s="16"/>
      <c r="P65" s="16"/>
      <c r="Q65" s="16"/>
      <c r="R65" s="16"/>
      <c r="S65" s="16"/>
      <c r="T65" s="16"/>
      <c r="U65" s="16"/>
      <c r="V65" s="16"/>
      <c r="W65" s="16"/>
      <c r="X65" s="16"/>
      <c r="Y65" s="16"/>
    </row>
    <row r="66" spans="1:25" x14ac:dyDescent="0.2">
      <c r="A66" s="60"/>
      <c r="B66" s="61"/>
      <c r="C66" s="61"/>
      <c r="D66" s="61"/>
      <c r="E66" s="61"/>
      <c r="F66" s="61"/>
      <c r="G66" s="61"/>
      <c r="H66" s="61"/>
      <c r="I66" s="61"/>
      <c r="J66" s="61"/>
      <c r="K66" s="16"/>
      <c r="L66" s="16"/>
      <c r="M66" s="16"/>
      <c r="N66" s="16"/>
      <c r="O66" s="16"/>
      <c r="P66" s="16"/>
      <c r="Q66" s="16"/>
      <c r="R66" s="16"/>
      <c r="S66" s="16"/>
      <c r="T66" s="16"/>
      <c r="U66" s="16"/>
      <c r="V66" s="16"/>
      <c r="W66" s="16"/>
      <c r="X66" s="16"/>
      <c r="Y66" s="16"/>
    </row>
    <row r="67" spans="1:25" x14ac:dyDescent="0.2">
      <c r="A67" s="60"/>
      <c r="B67" s="65"/>
      <c r="C67" s="61"/>
      <c r="D67" s="61"/>
      <c r="E67" s="61"/>
      <c r="F67" s="61"/>
      <c r="G67" s="61"/>
      <c r="H67" s="61"/>
      <c r="I67" s="61"/>
      <c r="J67" s="61"/>
      <c r="K67" s="16"/>
      <c r="L67" s="16"/>
      <c r="M67" s="16"/>
      <c r="N67" s="16"/>
      <c r="O67" s="16"/>
      <c r="P67" s="16"/>
      <c r="Q67" s="16"/>
      <c r="R67" s="16"/>
      <c r="S67" s="16"/>
      <c r="T67" s="16"/>
      <c r="U67" s="16"/>
      <c r="V67" s="16"/>
      <c r="W67" s="16"/>
      <c r="X67" s="16"/>
      <c r="Y67" s="16"/>
    </row>
    <row r="68" spans="1:25" x14ac:dyDescent="0.2">
      <c r="A68" s="60"/>
      <c r="B68" s="65" t="s">
        <v>78</v>
      </c>
      <c r="C68" s="65"/>
      <c r="D68" s="61"/>
      <c r="E68" s="61"/>
      <c r="F68" s="61"/>
      <c r="G68" s="61"/>
      <c r="H68" s="61"/>
      <c r="I68" s="61"/>
      <c r="J68" s="61"/>
      <c r="K68" s="16"/>
      <c r="L68" s="16"/>
      <c r="M68" s="16"/>
      <c r="N68" s="16"/>
      <c r="O68" s="16"/>
      <c r="P68" s="16"/>
      <c r="Q68" s="16"/>
      <c r="R68" s="16"/>
      <c r="S68" s="16"/>
      <c r="T68" s="16"/>
      <c r="U68" s="16"/>
      <c r="V68" s="16"/>
      <c r="W68" s="16"/>
      <c r="X68" s="16"/>
      <c r="Y68" s="16"/>
    </row>
    <row r="69" spans="1:25" x14ac:dyDescent="0.2">
      <c r="A69" s="60"/>
      <c r="B69" s="65"/>
      <c r="C69" s="65"/>
      <c r="D69" s="61"/>
      <c r="E69" s="61"/>
      <c r="F69" s="61"/>
      <c r="G69" s="61"/>
      <c r="H69" s="61"/>
      <c r="I69" s="61"/>
      <c r="J69" s="61"/>
      <c r="K69" s="16"/>
      <c r="L69" s="16"/>
      <c r="M69" s="16"/>
      <c r="N69" s="16"/>
      <c r="O69" s="16"/>
      <c r="P69" s="16"/>
      <c r="Q69" s="16"/>
      <c r="R69" s="16"/>
      <c r="S69" s="16"/>
      <c r="T69" s="16"/>
      <c r="U69" s="16"/>
      <c r="V69" s="16"/>
      <c r="W69" s="16"/>
      <c r="X69" s="16"/>
      <c r="Y69" s="16"/>
    </row>
    <row r="70" spans="1:25" x14ac:dyDescent="0.2">
      <c r="A70" s="60"/>
      <c r="B70" s="61"/>
      <c r="C70" s="61"/>
      <c r="D70" s="61"/>
      <c r="E70" s="61"/>
      <c r="F70" s="61"/>
      <c r="G70" s="61"/>
      <c r="H70" s="61"/>
      <c r="I70" s="61"/>
      <c r="J70" s="61"/>
      <c r="K70" s="16"/>
      <c r="L70" s="16"/>
      <c r="M70" s="16"/>
      <c r="N70" s="16"/>
      <c r="O70" s="16"/>
      <c r="P70" s="16"/>
      <c r="Q70" s="16"/>
      <c r="R70" s="16"/>
      <c r="S70" s="16"/>
      <c r="T70" s="16"/>
      <c r="U70" s="16"/>
      <c r="V70" s="16"/>
      <c r="W70" s="16"/>
      <c r="X70" s="16"/>
      <c r="Y70" s="16"/>
    </row>
    <row r="71" spans="1:25" x14ac:dyDescent="0.2">
      <c r="A71" s="60"/>
      <c r="B71" s="61"/>
      <c r="C71" s="61"/>
      <c r="D71" s="61"/>
      <c r="E71" s="61"/>
      <c r="F71" s="61"/>
      <c r="G71" s="61"/>
      <c r="H71" s="61"/>
      <c r="I71" s="61"/>
      <c r="J71" s="61"/>
      <c r="K71" s="16"/>
      <c r="L71" s="16"/>
      <c r="M71" s="16"/>
      <c r="N71" s="16"/>
      <c r="O71" s="16"/>
      <c r="P71" s="16"/>
      <c r="Q71" s="16"/>
      <c r="R71" s="16"/>
      <c r="S71" s="16"/>
      <c r="T71" s="16"/>
      <c r="U71" s="16"/>
      <c r="V71" s="16"/>
      <c r="W71" s="16"/>
      <c r="X71" s="16"/>
      <c r="Y71" s="16"/>
    </row>
    <row r="72" spans="1:25" x14ac:dyDescent="0.2">
      <c r="A72" s="26" t="s">
        <v>14</v>
      </c>
      <c r="B72" s="61" t="s">
        <v>36</v>
      </c>
      <c r="C72" s="61"/>
      <c r="D72" s="61"/>
      <c r="E72" s="61"/>
      <c r="F72" s="61"/>
      <c r="G72" s="61"/>
      <c r="H72" s="61"/>
      <c r="I72" s="61"/>
      <c r="J72" s="61"/>
      <c r="K72" s="16"/>
      <c r="L72" s="16"/>
      <c r="M72" s="16"/>
      <c r="N72" s="16"/>
      <c r="O72" s="16"/>
      <c r="P72" s="16"/>
      <c r="Q72" s="16"/>
      <c r="R72" s="16"/>
      <c r="S72" s="16"/>
      <c r="T72" s="16"/>
      <c r="U72" s="16"/>
      <c r="V72" s="16"/>
      <c r="W72" s="16"/>
      <c r="X72" s="16"/>
      <c r="Y72" s="16"/>
    </row>
    <row r="73" spans="1:25" x14ac:dyDescent="0.2">
      <c r="A73" s="60"/>
      <c r="B73" s="61" t="s">
        <v>22</v>
      </c>
      <c r="C73" s="25">
        <f>C60*G60</f>
        <v>0</v>
      </c>
      <c r="D73" s="26" t="s">
        <v>19</v>
      </c>
      <c r="E73" s="61"/>
      <c r="F73" s="61"/>
      <c r="G73" s="61"/>
      <c r="H73" s="61"/>
      <c r="I73" s="61"/>
      <c r="J73" s="61"/>
      <c r="K73" s="16"/>
      <c r="L73" s="16"/>
      <c r="M73" s="16"/>
      <c r="N73" s="16"/>
      <c r="O73" s="16"/>
      <c r="P73" s="16"/>
      <c r="Q73" s="16"/>
      <c r="R73" s="16"/>
      <c r="S73" s="16"/>
      <c r="T73" s="16"/>
      <c r="U73" s="16"/>
      <c r="V73" s="16"/>
      <c r="W73" s="16"/>
      <c r="X73" s="16"/>
      <c r="Y73" s="16"/>
    </row>
    <row r="74" spans="1:25" x14ac:dyDescent="0.2">
      <c r="A74" s="60"/>
      <c r="B74" s="61" t="s">
        <v>23</v>
      </c>
      <c r="C74" s="25">
        <f>C61*G60</f>
        <v>0</v>
      </c>
      <c r="D74" s="26" t="s">
        <v>19</v>
      </c>
      <c r="E74" s="61"/>
      <c r="F74" s="61"/>
      <c r="G74" s="61"/>
      <c r="H74" s="61"/>
      <c r="I74" s="61"/>
      <c r="J74" s="61"/>
      <c r="K74" s="16"/>
      <c r="L74" s="16"/>
      <c r="M74" s="16"/>
      <c r="N74" s="16"/>
      <c r="O74" s="16"/>
      <c r="P74" s="16"/>
      <c r="Q74" s="16"/>
      <c r="R74" s="16"/>
      <c r="S74" s="16"/>
      <c r="T74" s="16"/>
      <c r="U74" s="16"/>
      <c r="V74" s="16"/>
      <c r="W74" s="16"/>
      <c r="X74" s="16"/>
      <c r="Y74" s="16"/>
    </row>
    <row r="75" spans="1:25" x14ac:dyDescent="0.2">
      <c r="A75" s="60"/>
      <c r="B75" s="61" t="s">
        <v>90</v>
      </c>
      <c r="C75" s="25">
        <f>C62*G61</f>
        <v>0</v>
      </c>
      <c r="D75" s="26" t="s">
        <v>19</v>
      </c>
      <c r="E75" s="61"/>
      <c r="F75" s="61"/>
      <c r="G75" s="61"/>
      <c r="H75" s="61"/>
      <c r="I75" s="61"/>
      <c r="J75" s="61"/>
      <c r="K75" s="16"/>
      <c r="L75" s="16"/>
      <c r="M75" s="16"/>
      <c r="N75" s="16"/>
      <c r="O75" s="16"/>
      <c r="P75" s="16"/>
      <c r="Q75" s="16"/>
      <c r="R75" s="16"/>
      <c r="S75" s="16"/>
      <c r="T75" s="16"/>
      <c r="U75" s="16"/>
      <c r="V75" s="16"/>
      <c r="W75" s="16"/>
      <c r="X75" s="16"/>
      <c r="Y75" s="16"/>
    </row>
    <row r="76" spans="1:25" x14ac:dyDescent="0.2">
      <c r="A76" s="60"/>
      <c r="B76" s="61" t="s">
        <v>91</v>
      </c>
      <c r="C76" s="25">
        <f>C63*G62</f>
        <v>0</v>
      </c>
      <c r="D76" s="26" t="s">
        <v>19</v>
      </c>
      <c r="E76" s="61"/>
      <c r="F76" s="61"/>
      <c r="G76" s="61"/>
      <c r="H76" s="61"/>
      <c r="I76" s="61"/>
      <c r="J76" s="61"/>
      <c r="K76" s="16"/>
      <c r="L76" s="16"/>
      <c r="M76" s="16"/>
      <c r="N76" s="16"/>
      <c r="O76" s="16"/>
      <c r="P76" s="16"/>
      <c r="Q76" s="16"/>
      <c r="R76" s="16"/>
      <c r="S76" s="16"/>
      <c r="T76" s="16"/>
      <c r="U76" s="16"/>
      <c r="V76" s="16"/>
      <c r="W76" s="16"/>
      <c r="X76" s="16"/>
      <c r="Y76" s="16"/>
    </row>
    <row r="77" spans="1:25" x14ac:dyDescent="0.2">
      <c r="A77" s="60"/>
      <c r="B77" s="61" t="s">
        <v>131</v>
      </c>
      <c r="C77" s="25">
        <f>C64*G63</f>
        <v>0</v>
      </c>
      <c r="D77" s="26" t="s">
        <v>19</v>
      </c>
      <c r="E77" s="61"/>
      <c r="F77" s="61"/>
      <c r="G77" s="61"/>
      <c r="H77" s="61"/>
      <c r="I77" s="61"/>
      <c r="J77" s="61"/>
      <c r="K77" s="16"/>
      <c r="L77" s="16"/>
      <c r="M77" s="16"/>
      <c r="N77" s="16"/>
      <c r="O77" s="16"/>
      <c r="P77" s="16"/>
      <c r="Q77" s="16"/>
      <c r="R77" s="16"/>
      <c r="S77" s="16"/>
      <c r="T77" s="16"/>
      <c r="U77" s="16"/>
      <c r="V77" s="16"/>
      <c r="W77" s="16"/>
      <c r="X77" s="16"/>
      <c r="Y77" s="16"/>
    </row>
    <row r="78" spans="1:25" x14ac:dyDescent="0.2">
      <c r="A78" s="60"/>
      <c r="B78" s="61"/>
      <c r="C78" s="61"/>
      <c r="D78" s="61"/>
      <c r="E78" s="61"/>
      <c r="F78" s="61"/>
      <c r="G78" s="61"/>
      <c r="H78" s="61"/>
      <c r="I78" s="61"/>
      <c r="J78" s="61"/>
      <c r="K78" s="16"/>
      <c r="L78" s="16"/>
      <c r="M78" s="16"/>
      <c r="N78" s="16"/>
      <c r="O78" s="16"/>
      <c r="P78" s="16"/>
      <c r="Q78" s="16"/>
      <c r="R78" s="16"/>
      <c r="S78" s="16"/>
      <c r="T78" s="16"/>
      <c r="U78" s="16"/>
      <c r="V78" s="16"/>
      <c r="W78" s="16"/>
      <c r="X78" s="16"/>
      <c r="Y78" s="16"/>
    </row>
    <row r="79" spans="1:25" x14ac:dyDescent="0.2">
      <c r="A79" s="60"/>
      <c r="B79" s="61" t="s">
        <v>38</v>
      </c>
      <c r="C79" s="66">
        <f>SUM(C73:C77)</f>
        <v>0</v>
      </c>
      <c r="D79" s="26" t="s">
        <v>19</v>
      </c>
      <c r="E79" s="61"/>
      <c r="F79" s="61"/>
      <c r="G79" s="61"/>
      <c r="H79" s="61"/>
      <c r="I79" s="61"/>
      <c r="J79" s="61"/>
      <c r="K79" s="16"/>
      <c r="L79" s="16"/>
      <c r="M79" s="16"/>
      <c r="N79" s="16"/>
      <c r="O79" s="16"/>
      <c r="P79" s="16"/>
      <c r="Q79" s="16"/>
      <c r="R79" s="16"/>
      <c r="S79" s="16"/>
      <c r="T79" s="16"/>
      <c r="U79" s="16"/>
      <c r="V79" s="16"/>
      <c r="W79" s="16"/>
      <c r="X79" s="16"/>
      <c r="Y79" s="16"/>
    </row>
    <row r="80" spans="1:25" x14ac:dyDescent="0.2">
      <c r="A80" s="60"/>
      <c r="B80" s="61"/>
      <c r="C80" s="61"/>
      <c r="D80" s="61"/>
      <c r="E80" s="61"/>
      <c r="F80" s="61"/>
      <c r="G80" s="61"/>
      <c r="H80" s="61"/>
      <c r="I80" s="61"/>
      <c r="J80" s="61"/>
      <c r="K80" s="16"/>
      <c r="L80" s="16"/>
      <c r="M80" s="16"/>
      <c r="N80" s="16"/>
      <c r="O80" s="16"/>
      <c r="P80" s="16"/>
      <c r="Q80" s="16"/>
      <c r="R80" s="16"/>
      <c r="S80" s="16"/>
      <c r="T80" s="16"/>
      <c r="U80" s="16"/>
      <c r="V80" s="16"/>
      <c r="W80" s="16"/>
      <c r="X80" s="16"/>
      <c r="Y80" s="16"/>
    </row>
  </sheetData>
  <sheetProtection algorithmName="SHA-512" hashValue="ebn6v8a3zfKoOygKReH5UOUG2lt5NFlVWI1ruMVEeBQU7X5QfYBUSCQyace+3NbvZRalJC5byPbDvRgRvGM4Og==" saltValue="xCB5epzMZ/0nNtkHGI9XuA==" spinCount="100000" sheet="1" objects="1" scenarios="1"/>
  <customSheetViews>
    <customSheetView guid="{6FF2AB4D-62FA-4160-AD95-CC82FD883A2B}" scale="75" fitToPage="1" showRuler="0" topLeftCell="A7">
      <selection activeCell="C35" sqref="C35"/>
      <pageMargins left="0.75" right="0.75" top="1" bottom="1" header="0.5" footer="0.5"/>
      <pageSetup paperSize="9" scale="74" orientation="portrait" r:id="rId1"/>
      <headerFooter alignWithMargins="0"/>
    </customSheetView>
  </customSheetViews>
  <phoneticPr fontId="0" type="noConversion"/>
  <conditionalFormatting sqref="B16:I18">
    <cfRule type="containsBlanks" dxfId="2" priority="1">
      <formula>LEN(TRIM(B16))=0</formula>
    </cfRule>
  </conditionalFormatting>
  <conditionalFormatting sqref="C16:I16 B17:I18">
    <cfRule type="containsBlanks" dxfId="0" priority="4">
      <formula>LEN(TRIM(B16))=0</formula>
    </cfRule>
  </conditionalFormatting>
  <pageMargins left="0.75" right="0.75" top="1" bottom="1" header="0.5" footer="0.5"/>
  <pageSetup paperSize="8" orientation="portrait" r:id="rId2"/>
  <headerFooter alignWithMargins="0"/>
  <extLst>
    <ext xmlns:x14="http://schemas.microsoft.com/office/spreadsheetml/2009/9/main" uri="{78C0D931-6437-407d-A8EE-F0AAD7539E65}">
      <x14:conditionalFormattings>
        <x14:conditionalFormatting xmlns:xm="http://schemas.microsoft.com/office/excel/2006/main">
          <x14:cfRule type="expression" priority="2" id="{226C922A-F59E-46A5-A232-FEE8CFDE69EC}">
            <xm:f>COUNTIF(DMI!$A$2:$B$611,B16)&lt;1</xm:f>
            <x14:dxf>
              <fill>
                <patternFill>
                  <bgColor rgb="FFFF0000"/>
                </patternFill>
              </fill>
            </x14:dxf>
          </x14:cfRule>
          <xm:sqref>B16:I18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3"/>
  <sheetViews>
    <sheetView topLeftCell="A10" workbookViewId="0">
      <selection activeCell="D56" sqref="D56"/>
    </sheetView>
  </sheetViews>
  <sheetFormatPr defaultRowHeight="12.75" x14ac:dyDescent="0.2"/>
  <cols>
    <col min="2" max="2" width="10.7109375" bestFit="1" customWidth="1"/>
    <col min="3" max="3" width="14.28515625" customWidth="1"/>
    <col min="4" max="4" width="9.42578125" customWidth="1"/>
    <col min="8" max="8" width="17.140625" customWidth="1"/>
    <col min="10" max="10" width="15" customWidth="1"/>
    <col min="11" max="11" width="2.42578125" customWidth="1"/>
    <col min="16" max="16" width="10.85546875" bestFit="1" customWidth="1"/>
  </cols>
  <sheetData>
    <row r="1" spans="1:28" ht="15.75" x14ac:dyDescent="0.25">
      <c r="A1" s="36" t="s">
        <v>76</v>
      </c>
      <c r="I1" s="112" t="s">
        <v>39</v>
      </c>
      <c r="J1" s="39" t="s">
        <v>775</v>
      </c>
      <c r="L1" s="16"/>
      <c r="M1" s="16"/>
      <c r="N1" s="16"/>
      <c r="O1" s="16"/>
      <c r="P1" s="16"/>
      <c r="Q1" s="16"/>
      <c r="R1" s="16"/>
      <c r="S1" s="16"/>
      <c r="T1" s="16"/>
      <c r="U1" s="16"/>
      <c r="V1" s="16"/>
      <c r="W1" s="16"/>
      <c r="X1" s="16"/>
      <c r="Y1" s="16"/>
      <c r="Z1" s="16"/>
      <c r="AA1" s="16"/>
      <c r="AB1" s="16"/>
    </row>
    <row r="2" spans="1:28" x14ac:dyDescent="0.2">
      <c r="I2" s="38"/>
      <c r="J2" s="39"/>
      <c r="L2" s="16"/>
      <c r="M2" s="16"/>
      <c r="N2" s="16"/>
      <c r="O2" s="16"/>
      <c r="P2" s="16"/>
      <c r="Q2" s="16"/>
      <c r="R2" s="16"/>
      <c r="S2" s="16"/>
      <c r="T2" s="16"/>
      <c r="U2" s="16"/>
      <c r="V2" s="16"/>
      <c r="W2" s="16"/>
      <c r="X2" s="16"/>
      <c r="Y2" s="16"/>
      <c r="Z2" s="16"/>
      <c r="AA2" s="16"/>
      <c r="AB2" s="16"/>
    </row>
    <row r="3" spans="1:28" ht="18" x14ac:dyDescent="0.25">
      <c r="A3" s="40" t="s">
        <v>97</v>
      </c>
      <c r="B3" s="28"/>
      <c r="C3" s="28"/>
      <c r="D3" s="28"/>
      <c r="E3" s="28"/>
      <c r="F3" s="28"/>
      <c r="G3" s="28"/>
      <c r="H3" s="28"/>
      <c r="I3" s="28"/>
      <c r="J3" s="28"/>
      <c r="K3" s="28"/>
      <c r="L3" s="16"/>
      <c r="M3" s="16"/>
      <c r="N3" s="16"/>
      <c r="O3" s="16"/>
      <c r="P3" s="16"/>
      <c r="Q3" s="16"/>
      <c r="R3" s="16"/>
      <c r="S3" s="16"/>
      <c r="T3" s="16"/>
      <c r="U3" s="16"/>
      <c r="V3" s="16"/>
      <c r="W3" s="16"/>
      <c r="X3" s="16"/>
      <c r="Y3" s="16"/>
      <c r="Z3" s="16"/>
      <c r="AA3" s="16"/>
      <c r="AB3" s="16"/>
    </row>
    <row r="4" spans="1:28" ht="15.75" x14ac:dyDescent="0.25">
      <c r="A4" s="41" t="s">
        <v>33</v>
      </c>
      <c r="B4" s="8"/>
      <c r="C4" s="9"/>
      <c r="D4" s="28"/>
      <c r="E4" s="28"/>
      <c r="F4" s="28"/>
      <c r="G4" s="28"/>
      <c r="H4" s="28"/>
      <c r="I4" s="28"/>
      <c r="J4" s="28"/>
      <c r="K4" s="28"/>
      <c r="L4" s="16"/>
      <c r="M4" s="16"/>
      <c r="N4" s="16"/>
      <c r="O4" s="16"/>
      <c r="P4" s="16"/>
      <c r="Q4" s="16"/>
      <c r="R4" s="16"/>
      <c r="S4" s="16"/>
      <c r="T4" s="16"/>
      <c r="U4" s="16"/>
      <c r="V4" s="16"/>
      <c r="W4" s="16"/>
      <c r="X4" s="16"/>
      <c r="Y4" s="16"/>
      <c r="Z4" s="16"/>
      <c r="AA4" s="16"/>
      <c r="AB4" s="16"/>
    </row>
    <row r="5" spans="1:28" x14ac:dyDescent="0.2">
      <c r="A5" s="28"/>
      <c r="B5" s="28"/>
      <c r="C5" s="28"/>
      <c r="D5" s="28"/>
      <c r="E5" s="28"/>
      <c r="F5" s="28"/>
      <c r="G5" s="28"/>
      <c r="H5" s="28"/>
      <c r="I5" s="28"/>
      <c r="J5" s="28"/>
      <c r="K5" s="28"/>
      <c r="L5" s="16"/>
      <c r="M5" s="16"/>
      <c r="N5" s="16"/>
      <c r="O5" s="16"/>
      <c r="P5" s="16"/>
      <c r="Q5" s="16"/>
      <c r="R5" s="16"/>
      <c r="S5" s="16"/>
      <c r="T5" s="16"/>
      <c r="U5" s="16"/>
      <c r="V5" s="16"/>
      <c r="W5" s="16"/>
      <c r="X5" s="16"/>
      <c r="Y5" s="16"/>
      <c r="Z5" s="16"/>
      <c r="AA5" s="16"/>
      <c r="AB5" s="16"/>
    </row>
    <row r="6" spans="1:28" x14ac:dyDescent="0.2">
      <c r="A6" s="42" t="s">
        <v>93</v>
      </c>
      <c r="B6" s="28"/>
      <c r="C6" s="28"/>
      <c r="D6" s="28"/>
      <c r="E6" s="28"/>
      <c r="F6" s="28"/>
      <c r="G6" s="28"/>
      <c r="H6" s="28"/>
      <c r="I6" s="28"/>
      <c r="J6" s="28"/>
      <c r="K6" s="28"/>
      <c r="L6" s="16"/>
      <c r="M6" s="16"/>
      <c r="N6" s="16"/>
      <c r="O6" s="16"/>
      <c r="P6" s="16"/>
      <c r="Q6" s="16"/>
      <c r="R6" s="16"/>
      <c r="S6" s="16"/>
      <c r="T6" s="16"/>
      <c r="U6" s="16"/>
      <c r="V6" s="16"/>
      <c r="W6" s="16"/>
      <c r="X6" s="16"/>
      <c r="Y6" s="16"/>
      <c r="Z6" s="16"/>
      <c r="AA6" s="16"/>
      <c r="AB6" s="16"/>
    </row>
    <row r="7" spans="1:28" x14ac:dyDescent="0.2">
      <c r="A7" s="28"/>
      <c r="B7" s="28"/>
      <c r="C7" s="28"/>
      <c r="D7" s="28"/>
      <c r="E7" s="28"/>
      <c r="F7" s="28"/>
      <c r="G7" s="28"/>
      <c r="H7" s="28"/>
      <c r="I7" s="28"/>
      <c r="J7" s="28"/>
      <c r="K7" s="28"/>
      <c r="L7" s="16"/>
      <c r="M7" s="16"/>
      <c r="N7" s="16"/>
      <c r="O7" s="16"/>
      <c r="P7" s="16"/>
      <c r="Q7" s="16"/>
      <c r="R7" s="16"/>
      <c r="S7" s="16"/>
      <c r="T7" s="16"/>
      <c r="U7" s="16"/>
      <c r="V7" s="16"/>
      <c r="W7" s="16"/>
      <c r="X7" s="16"/>
      <c r="Y7" s="16"/>
      <c r="Z7" s="16"/>
      <c r="AA7" s="16"/>
      <c r="AB7" s="16"/>
    </row>
    <row r="8" spans="1:28" x14ac:dyDescent="0.2">
      <c r="A8" s="28"/>
      <c r="B8" s="28"/>
      <c r="C8" s="28"/>
      <c r="D8" s="28"/>
      <c r="E8" s="28"/>
      <c r="F8" s="28"/>
      <c r="G8" s="28"/>
      <c r="H8" s="28"/>
      <c r="I8" s="28"/>
      <c r="J8" s="28"/>
      <c r="K8" s="28"/>
      <c r="L8" s="16"/>
      <c r="M8" s="16"/>
      <c r="N8" s="16"/>
      <c r="O8" s="16"/>
      <c r="P8" s="16"/>
      <c r="Q8" s="16"/>
      <c r="R8" s="16"/>
      <c r="S8" s="16"/>
      <c r="T8" s="16"/>
      <c r="U8" s="16"/>
      <c r="V8" s="16"/>
      <c r="W8" s="16"/>
      <c r="X8" s="16"/>
      <c r="Y8" s="16"/>
      <c r="Z8" s="16"/>
      <c r="AA8" s="16"/>
      <c r="AB8" s="16"/>
    </row>
    <row r="9" spans="1:28" ht="18" x14ac:dyDescent="0.25">
      <c r="A9" s="43" t="s">
        <v>62</v>
      </c>
      <c r="L9" s="16"/>
      <c r="M9" s="16"/>
      <c r="N9" s="16"/>
      <c r="O9" s="16"/>
      <c r="P9" s="16"/>
      <c r="Q9" s="16"/>
      <c r="R9" s="16"/>
      <c r="S9" s="16"/>
      <c r="T9" s="16"/>
      <c r="U9" s="16"/>
      <c r="V9" s="16"/>
      <c r="W9" s="16"/>
      <c r="X9" s="16"/>
      <c r="Y9" s="16"/>
      <c r="Z9" s="16"/>
      <c r="AA9" s="16"/>
      <c r="AB9" s="16"/>
    </row>
    <row r="10" spans="1:28" x14ac:dyDescent="0.2">
      <c r="A10" s="67" t="s">
        <v>104</v>
      </c>
      <c r="L10" s="16"/>
      <c r="M10" s="16"/>
      <c r="N10" s="16"/>
      <c r="O10" s="16"/>
      <c r="P10" s="16"/>
      <c r="Q10" s="16"/>
      <c r="R10" s="16"/>
      <c r="S10" s="16"/>
      <c r="T10" s="16"/>
      <c r="U10" s="16"/>
      <c r="V10" s="16"/>
      <c r="W10" s="16"/>
      <c r="X10" s="16"/>
      <c r="Y10" s="16"/>
      <c r="Z10" s="16"/>
      <c r="AA10" s="16"/>
      <c r="AB10" s="16"/>
    </row>
    <row r="11" spans="1:28" x14ac:dyDescent="0.2">
      <c r="A11" s="44" t="s">
        <v>94</v>
      </c>
      <c r="B11" s="45"/>
      <c r="C11" s="45"/>
      <c r="D11" s="45"/>
      <c r="E11" s="45"/>
      <c r="F11" s="45"/>
      <c r="G11" s="45"/>
      <c r="H11" s="45"/>
      <c r="I11" s="45"/>
      <c r="J11" s="45"/>
      <c r="K11" s="45"/>
      <c r="L11" s="16"/>
      <c r="M11" s="16"/>
      <c r="N11" s="16"/>
      <c r="O11" s="16"/>
      <c r="P11" s="16"/>
      <c r="Q11" s="16"/>
      <c r="R11" s="16"/>
      <c r="S11" s="16"/>
      <c r="T11" s="16"/>
      <c r="U11" s="16"/>
      <c r="V11" s="16"/>
      <c r="W11" s="16"/>
      <c r="X11" s="16"/>
      <c r="Y11" s="16"/>
      <c r="Z11" s="16"/>
      <c r="AA11" s="16"/>
      <c r="AB11" s="16"/>
    </row>
    <row r="12" spans="1:28" x14ac:dyDescent="0.2">
      <c r="A12" s="46" t="s">
        <v>69</v>
      </c>
      <c r="B12" s="45"/>
      <c r="C12" s="45"/>
      <c r="D12" s="45"/>
      <c r="E12" s="45"/>
      <c r="F12" s="45"/>
      <c r="G12" s="45"/>
      <c r="H12" s="45"/>
      <c r="I12" s="45"/>
      <c r="J12" s="45"/>
      <c r="K12" s="45"/>
      <c r="L12" s="16"/>
      <c r="M12" s="16"/>
      <c r="N12" s="16"/>
      <c r="O12" s="16"/>
      <c r="P12" s="16"/>
      <c r="Q12" s="16"/>
      <c r="R12" s="16"/>
      <c r="S12" s="16"/>
      <c r="T12" s="16"/>
      <c r="U12" s="16"/>
      <c r="V12" s="16"/>
      <c r="W12" s="16"/>
      <c r="X12" s="16"/>
      <c r="Y12" s="16"/>
      <c r="Z12" s="16"/>
      <c r="AA12" s="16"/>
      <c r="AB12" s="16"/>
    </row>
    <row r="13" spans="1:28" x14ac:dyDescent="0.2">
      <c r="A13" s="44"/>
      <c r="B13" s="45"/>
      <c r="C13" s="45"/>
      <c r="D13" s="45"/>
      <c r="E13" s="45"/>
      <c r="F13" s="45"/>
      <c r="G13" s="45"/>
      <c r="H13" s="45"/>
      <c r="I13" s="45"/>
      <c r="J13" s="45"/>
      <c r="K13" s="45"/>
      <c r="L13" s="16"/>
      <c r="M13" s="16"/>
      <c r="N13" s="16"/>
      <c r="O13" s="16"/>
      <c r="P13" s="16"/>
      <c r="Q13" s="16"/>
      <c r="R13" s="16"/>
      <c r="S13" s="16"/>
      <c r="T13" s="16"/>
      <c r="U13" s="16"/>
      <c r="V13" s="16"/>
      <c r="W13" s="16"/>
      <c r="X13" s="16"/>
      <c r="Y13" s="16"/>
      <c r="Z13" s="16"/>
      <c r="AA13" s="16"/>
      <c r="AB13" s="16"/>
    </row>
    <row r="14" spans="1:28" ht="15" thickBot="1" x14ac:dyDescent="0.25">
      <c r="A14" s="48" t="s">
        <v>7</v>
      </c>
      <c r="B14" s="45" t="s">
        <v>48</v>
      </c>
      <c r="C14" s="45"/>
      <c r="D14" s="68" t="s">
        <v>102</v>
      </c>
      <c r="E14" s="45" t="s">
        <v>128</v>
      </c>
      <c r="F14" s="45"/>
      <c r="G14" s="45"/>
      <c r="H14" s="45"/>
      <c r="I14" s="45"/>
      <c r="J14" s="45"/>
      <c r="K14" s="45"/>
      <c r="L14" s="16"/>
      <c r="M14" s="16"/>
      <c r="N14" s="16"/>
      <c r="O14" s="16"/>
      <c r="P14" s="16"/>
      <c r="Q14" s="16"/>
      <c r="R14" s="16"/>
      <c r="S14" s="16"/>
      <c r="T14" s="16"/>
      <c r="U14" s="16"/>
      <c r="V14" s="16"/>
      <c r="W14" s="16"/>
      <c r="X14" s="16"/>
      <c r="Y14" s="16"/>
      <c r="Z14" s="16"/>
      <c r="AA14" s="16"/>
      <c r="AB14" s="16"/>
    </row>
    <row r="15" spans="1:28" ht="14.25" x14ac:dyDescent="0.2">
      <c r="A15" s="45"/>
      <c r="B15" s="45"/>
      <c r="C15" s="45"/>
      <c r="D15" s="10"/>
      <c r="E15" s="11"/>
      <c r="F15" s="45"/>
      <c r="G15" s="69" t="s">
        <v>103</v>
      </c>
      <c r="H15" s="70"/>
      <c r="I15" s="70"/>
      <c r="J15" s="71"/>
      <c r="K15" s="45"/>
      <c r="L15" s="16"/>
      <c r="M15" s="16"/>
      <c r="N15" s="16"/>
      <c r="O15" s="16"/>
      <c r="P15" s="16"/>
      <c r="Q15" s="16"/>
      <c r="R15" s="16"/>
      <c r="S15" s="16"/>
      <c r="T15" s="16"/>
      <c r="U15" s="16"/>
      <c r="V15" s="16"/>
      <c r="W15" s="16"/>
      <c r="X15" s="16"/>
      <c r="Y15" s="16"/>
      <c r="Z15" s="16"/>
      <c r="AA15" s="16"/>
      <c r="AB15" s="16"/>
    </row>
    <row r="16" spans="1:28" x14ac:dyDescent="0.2">
      <c r="A16" s="45"/>
      <c r="B16" s="45"/>
      <c r="C16" s="45"/>
      <c r="D16" s="12"/>
      <c r="E16" s="13"/>
      <c r="F16" s="45"/>
      <c r="G16" s="75" t="s">
        <v>99</v>
      </c>
      <c r="H16" s="76"/>
      <c r="I16" s="76"/>
      <c r="J16" s="77"/>
      <c r="K16" s="45"/>
      <c r="L16" s="16"/>
      <c r="M16" s="16"/>
      <c r="N16" s="16"/>
      <c r="O16" s="16"/>
      <c r="P16" s="16"/>
      <c r="Q16" s="16"/>
      <c r="R16" s="16"/>
      <c r="S16" s="16"/>
      <c r="T16" s="16"/>
      <c r="U16" s="16"/>
      <c r="V16" s="16"/>
      <c r="W16" s="16"/>
      <c r="X16" s="16"/>
      <c r="Y16" s="16"/>
      <c r="Z16" s="16"/>
      <c r="AA16" s="16"/>
      <c r="AB16" s="16"/>
    </row>
    <row r="17" spans="1:28" ht="15" thickBot="1" x14ac:dyDescent="0.25">
      <c r="A17" s="45"/>
      <c r="B17" s="45"/>
      <c r="C17" s="45"/>
      <c r="D17" s="12"/>
      <c r="E17" s="13"/>
      <c r="F17" s="109">
        <f>IF(MAX(E15:E30)&gt;100,"NB!!!", )</f>
        <v>0</v>
      </c>
      <c r="G17" s="106" t="s">
        <v>129</v>
      </c>
      <c r="H17" s="107"/>
      <c r="I17" s="107"/>
      <c r="J17" s="108"/>
      <c r="K17" s="45"/>
      <c r="L17" s="16"/>
      <c r="M17" s="16"/>
      <c r="N17" s="16"/>
      <c r="O17" s="16"/>
      <c r="P17" s="16"/>
      <c r="Q17" s="16"/>
      <c r="R17" s="16"/>
      <c r="S17" s="16"/>
      <c r="T17" s="16"/>
      <c r="U17" s="16"/>
      <c r="V17" s="16"/>
      <c r="W17" s="16"/>
      <c r="X17" s="16"/>
      <c r="Y17" s="16"/>
      <c r="Z17" s="16"/>
      <c r="AA17" s="16"/>
      <c r="AB17" s="16"/>
    </row>
    <row r="18" spans="1:28" ht="14.25" x14ac:dyDescent="0.2">
      <c r="A18" s="45"/>
      <c r="B18" s="45"/>
      <c r="C18" s="45"/>
      <c r="D18" s="12"/>
      <c r="E18" s="13"/>
      <c r="F18" s="109"/>
      <c r="G18" s="111"/>
      <c r="H18" s="45"/>
      <c r="I18" s="45"/>
      <c r="J18" s="45"/>
      <c r="K18" s="45"/>
      <c r="L18" s="16"/>
      <c r="M18" s="16"/>
      <c r="N18" s="16"/>
      <c r="O18" s="16"/>
      <c r="P18" s="16"/>
      <c r="Q18" s="16"/>
      <c r="R18" s="16"/>
      <c r="S18" s="16"/>
      <c r="T18" s="16"/>
      <c r="U18" s="16"/>
      <c r="V18" s="16"/>
      <c r="W18" s="16"/>
      <c r="X18" s="16"/>
      <c r="Y18" s="16"/>
      <c r="Z18" s="16"/>
      <c r="AA18" s="16"/>
      <c r="AB18" s="16"/>
    </row>
    <row r="19" spans="1:28" ht="14.25" x14ac:dyDescent="0.2">
      <c r="A19" s="45"/>
      <c r="B19" s="45"/>
      <c r="C19" s="45"/>
      <c r="D19" s="12"/>
      <c r="E19" s="13"/>
      <c r="F19" s="109"/>
      <c r="G19" s="111"/>
      <c r="H19" s="45"/>
      <c r="I19" s="45"/>
      <c r="J19" s="45"/>
      <c r="K19" s="45"/>
      <c r="L19" s="16"/>
      <c r="M19" s="16"/>
      <c r="N19" s="16"/>
      <c r="O19" s="16"/>
      <c r="P19" s="16"/>
      <c r="Q19" s="16"/>
      <c r="R19" s="16"/>
      <c r="S19" s="16"/>
      <c r="T19" s="16"/>
      <c r="U19" s="16"/>
      <c r="V19" s="16"/>
      <c r="W19" s="16"/>
      <c r="X19" s="16"/>
      <c r="Y19" s="16"/>
      <c r="Z19" s="16"/>
      <c r="AA19" s="16"/>
      <c r="AB19" s="16"/>
    </row>
    <row r="20" spans="1:28" ht="14.25" x14ac:dyDescent="0.2">
      <c r="A20" s="45"/>
      <c r="B20" s="45"/>
      <c r="C20" s="45"/>
      <c r="D20" s="12"/>
      <c r="E20" s="13"/>
      <c r="F20" s="109"/>
      <c r="G20" s="111"/>
      <c r="H20" s="45"/>
      <c r="I20" s="45"/>
      <c r="J20" s="45"/>
      <c r="K20" s="45"/>
      <c r="L20" s="16"/>
      <c r="M20" s="16"/>
      <c r="N20" s="16"/>
      <c r="O20" s="16"/>
      <c r="P20" s="16"/>
      <c r="Q20" s="16"/>
      <c r="R20" s="16"/>
      <c r="S20" s="16"/>
      <c r="T20" s="16"/>
      <c r="U20" s="16"/>
      <c r="V20" s="16"/>
      <c r="W20" s="16"/>
      <c r="X20" s="16"/>
      <c r="Y20" s="16"/>
      <c r="Z20" s="16"/>
      <c r="AA20" s="16"/>
      <c r="AB20" s="16"/>
    </row>
    <row r="21" spans="1:28" ht="14.25" x14ac:dyDescent="0.2">
      <c r="A21" s="45"/>
      <c r="B21" s="45"/>
      <c r="C21" s="45"/>
      <c r="D21" s="12"/>
      <c r="E21" s="13"/>
      <c r="F21" s="109"/>
      <c r="G21" s="111"/>
      <c r="H21" s="45"/>
      <c r="I21" s="45"/>
      <c r="J21" s="45"/>
      <c r="K21" s="45"/>
      <c r="L21" s="16"/>
      <c r="M21" s="16"/>
      <c r="N21" s="16"/>
      <c r="O21" s="16"/>
      <c r="P21" s="16"/>
      <c r="Q21" s="16"/>
      <c r="R21" s="16"/>
      <c r="S21" s="16"/>
      <c r="T21" s="16"/>
      <c r="U21" s="16"/>
      <c r="V21" s="16"/>
      <c r="W21" s="16"/>
      <c r="X21" s="16"/>
      <c r="Y21" s="16"/>
      <c r="Z21" s="16"/>
      <c r="AA21" s="16"/>
      <c r="AB21" s="16"/>
    </row>
    <row r="22" spans="1:28" ht="14.25" x14ac:dyDescent="0.2">
      <c r="A22" s="45"/>
      <c r="B22" s="45"/>
      <c r="C22" s="45"/>
      <c r="D22" s="12"/>
      <c r="E22" s="13"/>
      <c r="F22" s="109"/>
      <c r="G22" s="111"/>
      <c r="H22" s="45"/>
      <c r="I22" s="45"/>
      <c r="J22" s="45"/>
      <c r="K22" s="45"/>
      <c r="L22" s="16"/>
      <c r="M22" s="16"/>
      <c r="N22" s="16"/>
      <c r="O22" s="16"/>
      <c r="P22" s="16"/>
      <c r="Q22" s="16"/>
      <c r="R22" s="16"/>
      <c r="S22" s="16"/>
      <c r="T22" s="16"/>
      <c r="U22" s="16"/>
      <c r="V22" s="16"/>
      <c r="W22" s="16"/>
      <c r="X22" s="16"/>
      <c r="Y22" s="16"/>
      <c r="Z22" s="16"/>
      <c r="AA22" s="16"/>
      <c r="AB22" s="16"/>
    </row>
    <row r="23" spans="1:28" ht="14.25" x14ac:dyDescent="0.2">
      <c r="A23" s="45"/>
      <c r="B23" s="45"/>
      <c r="C23" s="45"/>
      <c r="D23" s="12"/>
      <c r="E23" s="13"/>
      <c r="F23" s="109"/>
      <c r="G23" s="111"/>
      <c r="H23" s="45"/>
      <c r="I23" s="45"/>
      <c r="J23" s="45"/>
      <c r="K23" s="45"/>
      <c r="L23" s="16"/>
      <c r="M23" s="16"/>
      <c r="N23" s="16"/>
      <c r="O23" s="16"/>
      <c r="P23" s="16"/>
      <c r="Q23" s="16"/>
      <c r="R23" s="16"/>
      <c r="S23" s="16"/>
      <c r="T23" s="16"/>
      <c r="U23" s="16"/>
      <c r="V23" s="16"/>
      <c r="W23" s="16"/>
      <c r="X23" s="16"/>
      <c r="Y23" s="16"/>
      <c r="Z23" s="16"/>
      <c r="AA23" s="16"/>
      <c r="AB23" s="16"/>
    </row>
    <row r="24" spans="1:28" ht="14.25" x14ac:dyDescent="0.2">
      <c r="A24" s="45"/>
      <c r="B24" s="45"/>
      <c r="C24" s="45"/>
      <c r="D24" s="12"/>
      <c r="E24" s="13"/>
      <c r="F24" s="109"/>
      <c r="G24" s="111"/>
      <c r="H24" s="45"/>
      <c r="I24" s="45"/>
      <c r="J24" s="45"/>
      <c r="K24" s="45"/>
      <c r="L24" s="16"/>
      <c r="M24" s="16"/>
      <c r="N24" s="16"/>
      <c r="O24" s="16"/>
      <c r="P24" s="16"/>
      <c r="Q24" s="16"/>
      <c r="R24" s="16"/>
      <c r="S24" s="16"/>
      <c r="T24" s="16"/>
      <c r="U24" s="16"/>
      <c r="V24" s="16"/>
      <c r="W24" s="16"/>
      <c r="X24" s="16"/>
      <c r="Y24" s="16"/>
      <c r="Z24" s="16"/>
      <c r="AA24" s="16"/>
      <c r="AB24" s="16"/>
    </row>
    <row r="25" spans="1:28" ht="14.25" x14ac:dyDescent="0.2">
      <c r="A25" s="45"/>
      <c r="B25" s="45"/>
      <c r="C25" s="45"/>
      <c r="D25" s="12"/>
      <c r="E25" s="13"/>
      <c r="F25" s="109"/>
      <c r="G25" s="111"/>
      <c r="H25" s="45"/>
      <c r="I25" s="45"/>
      <c r="J25" s="45"/>
      <c r="K25" s="45"/>
      <c r="L25" s="16"/>
      <c r="M25" s="16"/>
      <c r="N25" s="16"/>
      <c r="O25" s="16"/>
      <c r="P25" s="16"/>
      <c r="Q25" s="16"/>
      <c r="R25" s="16"/>
      <c r="S25" s="16"/>
      <c r="T25" s="16"/>
      <c r="U25" s="16"/>
      <c r="V25" s="16"/>
      <c r="W25" s="16"/>
      <c r="X25" s="16"/>
      <c r="Y25" s="16"/>
      <c r="Z25" s="16"/>
      <c r="AA25" s="16"/>
      <c r="AB25" s="16"/>
    </row>
    <row r="26" spans="1:28" ht="14.25" x14ac:dyDescent="0.2">
      <c r="A26" s="45"/>
      <c r="B26" s="45"/>
      <c r="C26" s="45"/>
      <c r="D26" s="12"/>
      <c r="E26" s="13"/>
      <c r="F26" s="109"/>
      <c r="G26" s="111"/>
      <c r="H26" s="45"/>
      <c r="I26" s="45"/>
      <c r="J26" s="45"/>
      <c r="K26" s="45"/>
      <c r="L26" s="16"/>
      <c r="M26" s="16"/>
      <c r="N26" s="16"/>
      <c r="O26" s="16"/>
      <c r="P26" s="16"/>
      <c r="Q26" s="16"/>
      <c r="R26" s="16"/>
      <c r="S26" s="16"/>
      <c r="T26" s="16"/>
      <c r="U26" s="16"/>
      <c r="V26" s="16"/>
      <c r="W26" s="16"/>
      <c r="X26" s="16"/>
      <c r="Y26" s="16"/>
      <c r="Z26" s="16"/>
      <c r="AA26" s="16"/>
      <c r="AB26" s="16"/>
    </row>
    <row r="27" spans="1:28" ht="14.25" x14ac:dyDescent="0.2">
      <c r="A27" s="45"/>
      <c r="B27" s="45"/>
      <c r="C27" s="45"/>
      <c r="D27" s="12"/>
      <c r="E27" s="13"/>
      <c r="F27" s="109"/>
      <c r="G27" s="111"/>
      <c r="H27" s="45"/>
      <c r="I27" s="45"/>
      <c r="J27" s="45"/>
      <c r="K27" s="45"/>
      <c r="L27" s="16"/>
      <c r="M27" s="16"/>
      <c r="N27" s="16"/>
      <c r="O27" s="16"/>
      <c r="P27" s="16"/>
      <c r="Q27" s="16"/>
      <c r="R27" s="16"/>
      <c r="S27" s="16"/>
      <c r="T27" s="16"/>
      <c r="U27" s="16"/>
      <c r="V27" s="16"/>
      <c r="W27" s="16"/>
      <c r="X27" s="16"/>
      <c r="Y27" s="16"/>
      <c r="Z27" s="16"/>
      <c r="AA27" s="16"/>
      <c r="AB27" s="16"/>
    </row>
    <row r="28" spans="1:28" ht="14.25" x14ac:dyDescent="0.2">
      <c r="A28" s="45"/>
      <c r="B28" s="45"/>
      <c r="C28" s="45"/>
      <c r="D28" s="12"/>
      <c r="E28" s="13"/>
      <c r="F28" s="109"/>
      <c r="G28" s="111"/>
      <c r="H28" s="45"/>
      <c r="I28" s="45"/>
      <c r="J28" s="45"/>
      <c r="K28" s="45"/>
      <c r="L28" s="16"/>
      <c r="M28" s="16"/>
      <c r="N28" s="16"/>
      <c r="O28" s="16"/>
      <c r="P28" s="16"/>
      <c r="Q28" s="16"/>
      <c r="R28" s="16"/>
      <c r="S28" s="16"/>
      <c r="T28" s="16"/>
      <c r="U28" s="16"/>
      <c r="V28" s="16"/>
      <c r="W28" s="16"/>
      <c r="X28" s="16"/>
      <c r="Y28" s="16"/>
      <c r="Z28" s="16"/>
      <c r="AA28" s="16"/>
      <c r="AB28" s="16"/>
    </row>
    <row r="29" spans="1:28" x14ac:dyDescent="0.2">
      <c r="A29" s="45"/>
      <c r="B29" s="45"/>
      <c r="C29" s="45"/>
      <c r="D29" s="12"/>
      <c r="E29" s="13"/>
      <c r="F29" s="45"/>
      <c r="G29" s="45"/>
      <c r="H29" s="45"/>
      <c r="I29" s="45"/>
      <c r="J29" s="45"/>
      <c r="K29" s="45"/>
      <c r="L29" s="16"/>
      <c r="M29" s="16"/>
      <c r="N29" s="16"/>
      <c r="O29" s="16"/>
      <c r="P29" s="16"/>
      <c r="Q29" s="16"/>
      <c r="R29" s="16"/>
      <c r="S29" s="16"/>
      <c r="T29" s="16"/>
      <c r="U29" s="16"/>
      <c r="V29" s="16"/>
      <c r="W29" s="16"/>
      <c r="X29" s="16"/>
      <c r="Y29" s="16"/>
      <c r="Z29" s="16"/>
      <c r="AA29" s="16"/>
      <c r="AB29" s="16"/>
    </row>
    <row r="30" spans="1:28" x14ac:dyDescent="0.2">
      <c r="A30" s="45"/>
      <c r="B30" s="45"/>
      <c r="C30" s="45"/>
      <c r="D30" s="14"/>
      <c r="E30" s="15"/>
      <c r="F30" s="110"/>
      <c r="G30" s="45"/>
      <c r="H30" s="45"/>
      <c r="I30" s="45"/>
      <c r="J30" s="45"/>
      <c r="K30" s="45"/>
      <c r="L30" s="16"/>
      <c r="M30" s="16"/>
      <c r="N30" s="16"/>
      <c r="O30" s="16"/>
      <c r="P30" s="16"/>
      <c r="Q30" s="16"/>
      <c r="R30" s="16"/>
      <c r="S30" s="16"/>
      <c r="T30" s="16"/>
      <c r="U30" s="16"/>
      <c r="V30" s="16"/>
      <c r="W30" s="16"/>
      <c r="X30" s="16"/>
      <c r="Y30" s="16"/>
      <c r="Z30" s="16"/>
      <c r="AA30" s="16"/>
      <c r="AB30" s="16"/>
    </row>
    <row r="31" spans="1:28" ht="13.5" thickBot="1" x14ac:dyDescent="0.25">
      <c r="A31" s="45"/>
      <c r="B31" s="45" t="s">
        <v>25</v>
      </c>
      <c r="C31" s="45"/>
      <c r="D31" s="45">
        <f>E15*D15+E16*D16+E17*D17+E18*D18+E19*D19+E20*D20+E21*D21+E22*D22+E23*D23+E24*D24+E25*D25+E26*D26+E27*D27+E28*D28+E29*D29+E30*D30</f>
        <v>0</v>
      </c>
      <c r="E31" s="45" t="s">
        <v>27</v>
      </c>
      <c r="F31" s="45"/>
      <c r="G31" s="45"/>
      <c r="H31" s="45"/>
      <c r="I31" s="45"/>
      <c r="J31" s="45"/>
      <c r="K31" s="45"/>
      <c r="L31" s="16"/>
      <c r="M31" s="16"/>
      <c r="N31" s="16"/>
      <c r="O31" s="16"/>
      <c r="P31" s="16"/>
      <c r="Q31" s="16"/>
      <c r="R31" s="16"/>
      <c r="S31" s="16"/>
      <c r="T31" s="16"/>
      <c r="U31" s="16"/>
      <c r="V31" s="16"/>
      <c r="W31" s="16"/>
      <c r="X31" s="16"/>
      <c r="Y31" s="16"/>
      <c r="Z31" s="16"/>
      <c r="AA31" s="16"/>
      <c r="AB31" s="16"/>
    </row>
    <row r="32" spans="1:28" ht="14.25" x14ac:dyDescent="0.2">
      <c r="A32" s="45"/>
      <c r="B32" s="45" t="s">
        <v>126</v>
      </c>
      <c r="C32" s="45"/>
      <c r="D32" s="16"/>
      <c r="E32" s="45" t="s">
        <v>26</v>
      </c>
      <c r="F32" s="45"/>
      <c r="G32" s="69" t="s">
        <v>127</v>
      </c>
      <c r="H32" s="70"/>
      <c r="I32" s="70"/>
      <c r="J32" s="71"/>
      <c r="K32" s="45"/>
      <c r="L32" s="16"/>
      <c r="M32" s="16"/>
      <c r="N32" s="16"/>
      <c r="O32" s="16"/>
      <c r="P32" s="16"/>
      <c r="Q32" s="16"/>
      <c r="R32" s="16"/>
      <c r="S32" s="16"/>
      <c r="T32" s="16"/>
      <c r="U32" s="16"/>
      <c r="V32" s="16"/>
      <c r="W32" s="16"/>
      <c r="X32" s="16"/>
      <c r="Y32" s="16"/>
      <c r="Z32" s="16"/>
      <c r="AA32" s="16"/>
      <c r="AB32" s="16"/>
    </row>
    <row r="33" spans="1:28" x14ac:dyDescent="0.2">
      <c r="A33" s="45"/>
      <c r="B33" s="45"/>
      <c r="C33" s="45"/>
      <c r="D33" s="45"/>
      <c r="E33" s="45"/>
      <c r="F33" s="45"/>
      <c r="G33" s="75" t="s">
        <v>56</v>
      </c>
      <c r="H33" s="76"/>
      <c r="I33" s="76"/>
      <c r="J33" s="77"/>
      <c r="K33" s="45"/>
      <c r="L33" s="16"/>
      <c r="M33" s="16"/>
      <c r="N33" s="16"/>
      <c r="O33" s="16"/>
      <c r="P33" s="16"/>
      <c r="Q33" s="16"/>
      <c r="R33" s="16"/>
      <c r="S33" s="16"/>
      <c r="T33" s="16"/>
      <c r="U33" s="16"/>
      <c r="V33" s="16"/>
      <c r="W33" s="16"/>
      <c r="X33" s="16"/>
      <c r="Y33" s="16"/>
      <c r="Z33" s="16"/>
      <c r="AA33" s="16"/>
      <c r="AB33" s="16"/>
    </row>
    <row r="34" spans="1:28" ht="13.5" thickBot="1" x14ac:dyDescent="0.25">
      <c r="A34" s="48" t="s">
        <v>14</v>
      </c>
      <c r="B34" s="45" t="s">
        <v>51</v>
      </c>
      <c r="C34" s="45"/>
      <c r="D34" s="19">
        <f>D31*D32</f>
        <v>0</v>
      </c>
      <c r="E34" s="48" t="s">
        <v>3</v>
      </c>
      <c r="F34" s="45"/>
      <c r="G34" s="72" t="s">
        <v>63</v>
      </c>
      <c r="H34" s="73"/>
      <c r="I34" s="73"/>
      <c r="J34" s="74"/>
      <c r="K34" s="45"/>
      <c r="L34" s="16"/>
      <c r="M34" s="16"/>
      <c r="N34" s="16"/>
      <c r="O34" s="16"/>
      <c r="P34" s="16"/>
      <c r="Q34" s="16"/>
      <c r="R34" s="16"/>
      <c r="S34" s="16"/>
      <c r="T34" s="16"/>
      <c r="U34" s="16"/>
      <c r="V34" s="16"/>
      <c r="W34" s="16"/>
      <c r="X34" s="16"/>
      <c r="Y34" s="16"/>
      <c r="Z34" s="16"/>
      <c r="AA34" s="16"/>
      <c r="AB34" s="16"/>
    </row>
    <row r="35" spans="1:28" x14ac:dyDescent="0.2">
      <c r="A35" s="45"/>
      <c r="B35" s="45"/>
      <c r="C35" s="78"/>
      <c r="D35" s="48"/>
      <c r="E35" s="45"/>
      <c r="F35" s="45"/>
      <c r="G35" s="45"/>
      <c r="H35" s="45"/>
      <c r="I35" s="45"/>
      <c r="J35" s="45"/>
      <c r="K35" s="45"/>
      <c r="L35" s="16"/>
      <c r="M35" s="16"/>
      <c r="N35" s="16"/>
      <c r="O35" s="16"/>
      <c r="P35" s="16"/>
      <c r="Q35" s="16"/>
      <c r="R35" s="16"/>
      <c r="S35" s="16"/>
      <c r="T35" s="16"/>
      <c r="U35" s="16"/>
      <c r="V35" s="16"/>
      <c r="W35" s="16"/>
      <c r="X35" s="16"/>
      <c r="Y35" s="16"/>
      <c r="Z35" s="16"/>
      <c r="AA35" s="16"/>
      <c r="AB35" s="16"/>
    </row>
    <row r="36" spans="1:28" x14ac:dyDescent="0.2">
      <c r="L36" s="16"/>
      <c r="M36" s="16"/>
      <c r="N36" s="16"/>
      <c r="O36" s="16"/>
      <c r="P36" s="16"/>
      <c r="Q36" s="16"/>
      <c r="R36" s="16"/>
      <c r="S36" s="16"/>
      <c r="T36" s="16"/>
      <c r="U36" s="16"/>
      <c r="V36" s="16"/>
      <c r="W36" s="16"/>
      <c r="X36" s="16"/>
      <c r="Y36" s="16"/>
      <c r="Z36" s="16"/>
      <c r="AA36" s="16"/>
      <c r="AB36" s="16"/>
    </row>
    <row r="37" spans="1:28" x14ac:dyDescent="0.2">
      <c r="A37" s="52" t="s">
        <v>95</v>
      </c>
      <c r="B37" s="53"/>
      <c r="C37" s="53"/>
      <c r="D37" s="53"/>
      <c r="E37" s="53"/>
      <c r="F37" s="53"/>
      <c r="G37" s="53"/>
      <c r="H37" s="53"/>
      <c r="I37" s="53"/>
      <c r="J37" s="53"/>
      <c r="K37" s="53"/>
      <c r="L37" s="16"/>
      <c r="M37" s="16"/>
      <c r="N37" s="16"/>
      <c r="O37" s="16"/>
      <c r="P37" s="16"/>
      <c r="Q37" s="16"/>
      <c r="R37" s="16"/>
      <c r="S37" s="16"/>
      <c r="T37" s="16"/>
      <c r="U37" s="16"/>
      <c r="V37" s="16"/>
      <c r="W37" s="16"/>
      <c r="X37" s="16"/>
      <c r="Y37" s="16"/>
      <c r="Z37" s="16"/>
      <c r="AA37" s="16"/>
      <c r="AB37" s="16"/>
    </row>
    <row r="38" spans="1:28" x14ac:dyDescent="0.2">
      <c r="A38" s="54" t="s">
        <v>50</v>
      </c>
      <c r="B38" s="53"/>
      <c r="C38" s="53"/>
      <c r="D38" s="56"/>
      <c r="E38" s="53"/>
      <c r="F38" s="53"/>
      <c r="G38" s="53"/>
      <c r="H38" s="53"/>
      <c r="I38" s="53"/>
      <c r="J38" s="53"/>
      <c r="K38" s="53"/>
      <c r="L38" s="16"/>
      <c r="M38" s="16"/>
      <c r="N38" s="16"/>
      <c r="O38" s="16"/>
      <c r="P38" s="16"/>
      <c r="Q38" s="16"/>
      <c r="R38" s="16"/>
      <c r="S38" s="16"/>
      <c r="T38" s="16"/>
      <c r="U38" s="16"/>
      <c r="V38" s="16"/>
      <c r="W38" s="16"/>
      <c r="X38" s="16"/>
      <c r="Y38" s="16"/>
      <c r="Z38" s="16"/>
      <c r="AA38" s="16"/>
      <c r="AB38" s="16"/>
    </row>
    <row r="39" spans="1:28" x14ac:dyDescent="0.2">
      <c r="A39" s="53"/>
      <c r="B39" s="53"/>
      <c r="C39" s="53"/>
      <c r="D39" s="53"/>
      <c r="E39" s="53"/>
      <c r="F39" s="53"/>
      <c r="G39" s="53"/>
      <c r="H39" s="53"/>
      <c r="I39" s="53"/>
      <c r="J39" s="53"/>
      <c r="K39" s="80"/>
      <c r="L39" s="16"/>
      <c r="M39" s="16"/>
      <c r="N39" s="16"/>
      <c r="O39" s="16"/>
      <c r="P39" s="16"/>
      <c r="Q39" s="16"/>
      <c r="R39" s="16"/>
      <c r="S39" s="16"/>
      <c r="T39" s="16"/>
      <c r="U39" s="16"/>
      <c r="V39" s="16"/>
      <c r="W39" s="16"/>
      <c r="X39" s="16"/>
      <c r="Y39" s="16"/>
      <c r="Z39" s="16"/>
      <c r="AA39" s="16"/>
      <c r="AB39" s="16"/>
    </row>
    <row r="40" spans="1:28" ht="13.5" thickBot="1" x14ac:dyDescent="0.25">
      <c r="A40" s="53"/>
      <c r="B40" s="53"/>
      <c r="C40" s="53"/>
      <c r="D40" s="53"/>
      <c r="E40" s="53"/>
      <c r="F40" s="53"/>
      <c r="G40" s="53"/>
      <c r="H40" s="53"/>
      <c r="I40" s="53"/>
      <c r="J40" s="53"/>
      <c r="K40" s="56"/>
      <c r="L40" s="16"/>
      <c r="M40" s="16"/>
      <c r="N40" s="16"/>
      <c r="O40" s="16"/>
      <c r="P40" s="16"/>
      <c r="Q40" s="16"/>
      <c r="R40" s="16"/>
      <c r="S40" s="16"/>
      <c r="T40" s="16"/>
      <c r="U40" s="16"/>
      <c r="V40" s="16"/>
      <c r="W40" s="16"/>
      <c r="X40" s="16"/>
      <c r="Y40" s="16"/>
      <c r="Z40" s="16"/>
      <c r="AA40" s="16"/>
      <c r="AB40" s="16"/>
    </row>
    <row r="41" spans="1:28" x14ac:dyDescent="0.2">
      <c r="A41" s="55" t="s">
        <v>7</v>
      </c>
      <c r="B41" s="53" t="s">
        <v>49</v>
      </c>
      <c r="C41" s="53"/>
      <c r="D41" s="53"/>
      <c r="E41" s="53"/>
      <c r="F41" s="79" t="s">
        <v>57</v>
      </c>
      <c r="G41" s="70"/>
      <c r="H41" s="70"/>
      <c r="I41" s="70"/>
      <c r="J41" s="71"/>
      <c r="K41" s="56"/>
      <c r="L41" s="16"/>
      <c r="M41" s="16"/>
      <c r="N41" s="16"/>
      <c r="O41" s="16"/>
      <c r="P41" s="16"/>
      <c r="Q41" s="16"/>
      <c r="R41" s="16"/>
      <c r="S41" s="16"/>
      <c r="T41" s="16"/>
      <c r="U41" s="16"/>
      <c r="V41" s="16"/>
      <c r="W41" s="16"/>
      <c r="X41" s="16"/>
      <c r="Y41" s="16"/>
      <c r="Z41" s="16"/>
      <c r="AA41" s="16"/>
      <c r="AB41" s="16"/>
    </row>
    <row r="42" spans="1:28" x14ac:dyDescent="0.2">
      <c r="A42" s="53"/>
      <c r="B42" s="53"/>
      <c r="C42" s="53"/>
      <c r="D42" s="21">
        <f>'1. Tilførsel'!C53</f>
        <v>0</v>
      </c>
      <c r="E42" s="55" t="s">
        <v>19</v>
      </c>
      <c r="F42" s="75" t="s">
        <v>77</v>
      </c>
      <c r="G42" s="76"/>
      <c r="H42" s="76"/>
      <c r="I42" s="76"/>
      <c r="J42" s="77"/>
      <c r="K42" s="87"/>
      <c r="L42" s="16"/>
      <c r="M42" s="16"/>
      <c r="N42" s="16"/>
      <c r="O42" s="16"/>
      <c r="P42" s="16"/>
      <c r="Q42" s="16"/>
      <c r="R42" s="16"/>
      <c r="S42" s="16"/>
      <c r="T42" s="16"/>
      <c r="U42" s="16"/>
      <c r="V42" s="16"/>
      <c r="W42" s="16"/>
      <c r="X42" s="16"/>
      <c r="Y42" s="16"/>
      <c r="Z42" s="16"/>
      <c r="AA42" s="16"/>
      <c r="AB42" s="16"/>
    </row>
    <row r="43" spans="1:28" x14ac:dyDescent="0.2">
      <c r="A43" s="53"/>
      <c r="B43" s="53" t="s">
        <v>53</v>
      </c>
      <c r="C43" s="53"/>
      <c r="D43" s="53"/>
      <c r="E43" s="53"/>
      <c r="F43" s="75" t="s">
        <v>100</v>
      </c>
      <c r="G43" s="76"/>
      <c r="H43" s="81"/>
      <c r="I43" s="82"/>
      <c r="J43" s="83"/>
      <c r="K43" s="87"/>
      <c r="L43" s="16"/>
      <c r="M43" s="16"/>
      <c r="N43" s="16"/>
      <c r="O43" s="16"/>
      <c r="P43" s="16"/>
      <c r="Q43" s="16"/>
      <c r="R43" s="16"/>
      <c r="S43" s="16"/>
      <c r="T43" s="16"/>
      <c r="U43" s="16"/>
      <c r="V43" s="16"/>
      <c r="W43" s="16"/>
      <c r="X43" s="16"/>
      <c r="Y43" s="16"/>
      <c r="Z43" s="16"/>
      <c r="AA43" s="16"/>
      <c r="AB43" s="16"/>
    </row>
    <row r="44" spans="1:28" ht="13.5" thickBot="1" x14ac:dyDescent="0.25">
      <c r="A44" s="53"/>
      <c r="B44" s="53"/>
      <c r="C44" s="53"/>
      <c r="D44" s="17"/>
      <c r="E44" s="53" t="s">
        <v>6</v>
      </c>
      <c r="F44" s="72" t="s">
        <v>101</v>
      </c>
      <c r="G44" s="73"/>
      <c r="H44" s="84"/>
      <c r="I44" s="85"/>
      <c r="J44" s="86"/>
      <c r="K44" s="87"/>
      <c r="L44" s="16"/>
      <c r="M44" s="16"/>
      <c r="N44" s="16"/>
      <c r="O44" s="16"/>
      <c r="P44" s="16"/>
      <c r="Q44" s="16"/>
      <c r="R44" s="16"/>
      <c r="S44" s="16"/>
      <c r="T44" s="16"/>
      <c r="U44" s="16"/>
      <c r="V44" s="16"/>
      <c r="W44" s="16"/>
      <c r="X44" s="16"/>
      <c r="Y44" s="16"/>
      <c r="Z44" s="16"/>
      <c r="AA44" s="16"/>
      <c r="AB44" s="16"/>
    </row>
    <row r="45" spans="1:28" x14ac:dyDescent="0.2">
      <c r="A45" s="53"/>
      <c r="B45" s="53"/>
      <c r="C45" s="53"/>
      <c r="D45" s="53"/>
      <c r="E45" s="53"/>
      <c r="F45" s="53"/>
      <c r="G45" s="53"/>
      <c r="H45" s="53"/>
      <c r="I45" s="53"/>
      <c r="J45" s="53"/>
      <c r="K45" s="87"/>
      <c r="L45" s="16"/>
      <c r="M45" s="16"/>
      <c r="N45" s="16"/>
      <c r="O45" s="16"/>
      <c r="P45" s="16"/>
      <c r="Q45" s="16"/>
      <c r="R45" s="16"/>
      <c r="S45" s="16"/>
      <c r="T45" s="16"/>
      <c r="U45" s="16"/>
      <c r="V45" s="16"/>
      <c r="W45" s="16"/>
      <c r="X45" s="16"/>
      <c r="Y45" s="16"/>
      <c r="Z45" s="16"/>
      <c r="AA45" s="16"/>
      <c r="AB45" s="16"/>
    </row>
    <row r="46" spans="1:28" x14ac:dyDescent="0.2">
      <c r="A46" s="55" t="s">
        <v>14</v>
      </c>
      <c r="B46" s="53" t="s">
        <v>51</v>
      </c>
      <c r="C46" s="53"/>
      <c r="D46" s="20">
        <f>D42*D44/100</f>
        <v>0</v>
      </c>
      <c r="E46" s="55" t="s">
        <v>19</v>
      </c>
      <c r="F46" s="53"/>
      <c r="G46" s="53"/>
      <c r="H46" s="53"/>
      <c r="I46" s="53"/>
      <c r="J46" s="53"/>
      <c r="K46" s="87"/>
      <c r="L46" s="16"/>
      <c r="M46" s="16"/>
      <c r="N46" s="16"/>
      <c r="O46" s="16"/>
      <c r="P46" s="16"/>
      <c r="Q46" s="16"/>
      <c r="R46" s="16"/>
      <c r="S46" s="16"/>
      <c r="T46" s="16"/>
      <c r="U46" s="16"/>
      <c r="V46" s="16"/>
      <c r="W46" s="16"/>
      <c r="X46" s="16"/>
      <c r="Y46" s="16"/>
      <c r="Z46" s="16"/>
      <c r="AA46" s="16"/>
      <c r="AB46" s="16"/>
    </row>
    <row r="47" spans="1:28" x14ac:dyDescent="0.2">
      <c r="A47" s="53"/>
      <c r="B47" s="53"/>
      <c r="C47" s="53"/>
      <c r="D47" s="53"/>
      <c r="E47" s="53"/>
      <c r="F47" s="53"/>
      <c r="G47" s="53"/>
      <c r="H47" s="53"/>
      <c r="I47" s="53"/>
      <c r="J47" s="53"/>
      <c r="K47" s="53"/>
      <c r="L47" s="16"/>
      <c r="M47" s="16"/>
      <c r="N47" s="16"/>
      <c r="O47" s="16"/>
      <c r="P47" s="16"/>
      <c r="Q47" s="16"/>
      <c r="R47" s="16"/>
      <c r="S47" s="16"/>
      <c r="T47" s="16"/>
      <c r="U47" s="16"/>
      <c r="V47" s="16"/>
      <c r="W47" s="16"/>
      <c r="X47" s="16"/>
      <c r="Y47" s="16"/>
      <c r="Z47" s="16"/>
      <c r="AA47" s="16"/>
      <c r="AB47" s="16"/>
    </row>
    <row r="48" spans="1:28" x14ac:dyDescent="0.2">
      <c r="L48" s="16"/>
      <c r="M48" s="16"/>
      <c r="N48" s="16"/>
      <c r="O48" s="16"/>
      <c r="P48" s="16"/>
      <c r="Q48" s="16"/>
      <c r="R48" s="16"/>
      <c r="S48" s="16"/>
      <c r="T48" s="16"/>
      <c r="U48" s="16"/>
      <c r="V48" s="16"/>
      <c r="W48" s="16"/>
      <c r="X48" s="16"/>
      <c r="Y48" s="16"/>
      <c r="Z48" s="16"/>
      <c r="AA48" s="16"/>
      <c r="AB48" s="16"/>
    </row>
    <row r="49" spans="1:28" x14ac:dyDescent="0.2">
      <c r="A49" s="60" t="s">
        <v>96</v>
      </c>
      <c r="B49" s="61"/>
      <c r="C49" s="61"/>
      <c r="D49" s="61"/>
      <c r="E49" s="61"/>
      <c r="F49" s="61"/>
      <c r="G49" s="61"/>
      <c r="H49" s="61"/>
      <c r="I49" s="61"/>
      <c r="J49" s="61"/>
      <c r="K49" s="61"/>
      <c r="L49" s="16"/>
      <c r="M49" s="16"/>
      <c r="N49" s="16"/>
      <c r="O49" s="16"/>
      <c r="P49" s="16"/>
      <c r="Q49" s="16"/>
      <c r="R49" s="16"/>
      <c r="S49" s="16"/>
      <c r="T49" s="16"/>
      <c r="U49" s="16"/>
      <c r="V49" s="16"/>
      <c r="W49" s="16"/>
      <c r="X49" s="16"/>
      <c r="Y49" s="16"/>
      <c r="Z49" s="16"/>
      <c r="AA49" s="16"/>
      <c r="AB49" s="16"/>
    </row>
    <row r="50" spans="1:28" x14ac:dyDescent="0.2">
      <c r="A50" s="62"/>
      <c r="B50" s="61"/>
      <c r="C50" s="61"/>
      <c r="D50" s="61"/>
      <c r="E50" s="61"/>
      <c r="F50" s="61"/>
      <c r="G50" s="61"/>
      <c r="H50" s="61"/>
      <c r="I50" s="61"/>
      <c r="J50" s="61"/>
      <c r="K50" s="61"/>
      <c r="L50" s="16"/>
      <c r="M50" s="16"/>
      <c r="N50" s="16"/>
      <c r="O50" s="16"/>
      <c r="P50" s="16"/>
      <c r="Q50" s="16"/>
      <c r="R50" s="16"/>
      <c r="S50" s="16"/>
      <c r="T50" s="16"/>
      <c r="U50" s="16"/>
      <c r="V50" s="16"/>
      <c r="W50" s="16"/>
      <c r="X50" s="16"/>
      <c r="Y50" s="16"/>
      <c r="Z50" s="16"/>
      <c r="AA50" s="16"/>
      <c r="AB50" s="16"/>
    </row>
    <row r="51" spans="1:28" x14ac:dyDescent="0.2">
      <c r="A51" s="63"/>
      <c r="B51" s="61"/>
      <c r="C51" s="61"/>
      <c r="D51" s="61"/>
      <c r="E51" s="61"/>
      <c r="F51" s="61"/>
      <c r="G51" s="61"/>
      <c r="H51" s="61"/>
      <c r="I51" s="61"/>
      <c r="J51" s="61"/>
      <c r="K51" s="61"/>
      <c r="L51" s="16"/>
      <c r="M51" s="16"/>
      <c r="N51" s="16"/>
      <c r="O51" s="16"/>
      <c r="P51" s="16"/>
      <c r="Q51" s="16"/>
      <c r="R51" s="16"/>
      <c r="S51" s="16"/>
      <c r="T51" s="16"/>
      <c r="U51" s="16"/>
      <c r="V51" s="16"/>
      <c r="W51" s="16"/>
      <c r="X51" s="16"/>
      <c r="Y51" s="16"/>
      <c r="Z51" s="16"/>
      <c r="AA51" s="16"/>
      <c r="AB51" s="16"/>
    </row>
    <row r="52" spans="1:28" x14ac:dyDescent="0.2">
      <c r="A52" s="26" t="s">
        <v>7</v>
      </c>
      <c r="B52" s="88" t="s">
        <v>41</v>
      </c>
      <c r="C52" s="61"/>
      <c r="D52" s="61"/>
      <c r="E52" s="61"/>
      <c r="F52" s="61"/>
      <c r="G52" s="61"/>
      <c r="H52" s="61"/>
      <c r="I52" s="61"/>
      <c r="J52" s="61"/>
      <c r="K52" s="61"/>
      <c r="L52" s="16"/>
      <c r="M52" s="16"/>
      <c r="N52" s="16"/>
      <c r="O52" s="16"/>
      <c r="P52" s="16"/>
      <c r="Q52" s="16"/>
      <c r="R52" s="16"/>
      <c r="S52" s="16"/>
      <c r="T52" s="16"/>
      <c r="U52" s="16"/>
      <c r="V52" s="16"/>
      <c r="W52" s="16"/>
      <c r="X52" s="16"/>
      <c r="Y52" s="16"/>
      <c r="Z52" s="16"/>
      <c r="AA52" s="16"/>
      <c r="AB52" s="16"/>
    </row>
    <row r="53" spans="1:28" x14ac:dyDescent="0.2">
      <c r="A53" s="61"/>
      <c r="B53" s="63"/>
      <c r="C53" s="61"/>
      <c r="D53" s="25">
        <f>'1. Tilførsel'!C79</f>
        <v>0</v>
      </c>
      <c r="E53" s="26" t="s">
        <v>19</v>
      </c>
      <c r="F53" s="61"/>
      <c r="G53" s="61"/>
      <c r="H53" s="61"/>
      <c r="I53" s="61"/>
      <c r="J53" s="61"/>
      <c r="K53" s="61"/>
      <c r="L53" s="16"/>
      <c r="M53" s="16"/>
      <c r="N53" s="16"/>
      <c r="O53" s="16"/>
      <c r="P53" s="16"/>
      <c r="Q53" s="16"/>
      <c r="R53" s="16"/>
      <c r="S53" s="16"/>
      <c r="T53" s="16"/>
      <c r="U53" s="16"/>
      <c r="V53" s="16"/>
      <c r="W53" s="16"/>
      <c r="X53" s="16"/>
      <c r="Y53" s="16"/>
      <c r="Z53" s="16"/>
      <c r="AA53" s="16"/>
      <c r="AB53" s="16"/>
    </row>
    <row r="54" spans="1:28" x14ac:dyDescent="0.2">
      <c r="A54" s="61"/>
      <c r="B54" s="88" t="s">
        <v>40</v>
      </c>
      <c r="C54" s="61"/>
      <c r="D54" s="61"/>
      <c r="E54" s="61"/>
      <c r="F54" s="61"/>
      <c r="G54" s="61"/>
      <c r="H54" s="61"/>
      <c r="I54" s="61"/>
      <c r="J54" s="61"/>
      <c r="K54" s="61"/>
      <c r="L54" s="16"/>
      <c r="M54" s="16"/>
      <c r="N54" s="16"/>
      <c r="O54" s="16"/>
      <c r="P54" s="16"/>
      <c r="Q54" s="16"/>
      <c r="R54" s="16"/>
      <c r="S54" s="16"/>
      <c r="T54" s="16"/>
      <c r="U54" s="16"/>
      <c r="V54" s="16"/>
      <c r="W54" s="16"/>
      <c r="X54" s="16"/>
      <c r="Y54" s="16"/>
      <c r="Z54" s="16"/>
      <c r="AA54" s="16"/>
      <c r="AB54" s="16"/>
    </row>
    <row r="55" spans="1:28" x14ac:dyDescent="0.2">
      <c r="A55" s="61"/>
      <c r="B55" s="88" t="s">
        <v>42</v>
      </c>
      <c r="C55" s="61"/>
      <c r="D55" s="26">
        <f>'1. Tilførsel'!C65</f>
        <v>0</v>
      </c>
      <c r="E55" s="26" t="s">
        <v>2</v>
      </c>
      <c r="F55" s="61"/>
      <c r="G55" s="61"/>
      <c r="H55" s="61"/>
      <c r="I55" s="61"/>
      <c r="J55" s="61"/>
      <c r="K55" s="61"/>
      <c r="L55" s="16"/>
      <c r="M55" s="16"/>
      <c r="N55" s="16"/>
      <c r="O55" s="16"/>
      <c r="P55" s="16"/>
      <c r="Q55" s="16"/>
      <c r="R55" s="16"/>
      <c r="S55" s="16"/>
      <c r="T55" s="16"/>
      <c r="U55" s="16"/>
      <c r="V55" s="16"/>
      <c r="W55" s="16"/>
      <c r="X55" s="16"/>
      <c r="Y55" s="16"/>
      <c r="Z55" s="16"/>
      <c r="AA55" s="16"/>
      <c r="AB55" s="16"/>
    </row>
    <row r="56" spans="1:28" x14ac:dyDescent="0.2">
      <c r="A56" s="61"/>
      <c r="B56" s="88" t="s">
        <v>43</v>
      </c>
      <c r="C56" s="61"/>
      <c r="D56" s="18"/>
      <c r="E56" s="61" t="s">
        <v>1</v>
      </c>
      <c r="F56" s="65" t="s">
        <v>79</v>
      </c>
      <c r="G56" s="61"/>
      <c r="H56" s="61"/>
      <c r="I56" s="61"/>
      <c r="J56" s="61"/>
      <c r="K56" s="61"/>
      <c r="L56" s="16"/>
      <c r="M56" s="16"/>
      <c r="N56" s="16"/>
      <c r="O56" s="16"/>
      <c r="P56" s="16"/>
      <c r="Q56" s="16"/>
      <c r="R56" s="16"/>
      <c r="S56" s="16"/>
      <c r="T56" s="16"/>
      <c r="U56" s="16"/>
      <c r="V56" s="16"/>
      <c r="W56" s="16"/>
      <c r="X56" s="16"/>
      <c r="Y56" s="16"/>
      <c r="Z56" s="16"/>
      <c r="AA56" s="16"/>
      <c r="AB56" s="16"/>
    </row>
    <row r="57" spans="1:28" x14ac:dyDescent="0.2">
      <c r="A57" s="61"/>
      <c r="B57" s="88" t="s">
        <v>44</v>
      </c>
      <c r="C57" s="61"/>
      <c r="D57" s="27">
        <f>D55*D56</f>
        <v>0</v>
      </c>
      <c r="E57" s="26" t="s">
        <v>19</v>
      </c>
      <c r="F57" s="61"/>
      <c r="G57" s="61"/>
      <c r="H57" s="61"/>
      <c r="I57" s="61"/>
      <c r="J57" s="61"/>
      <c r="K57" s="61"/>
      <c r="L57" s="16"/>
      <c r="M57" s="16"/>
      <c r="N57" s="16"/>
      <c r="O57" s="16"/>
      <c r="P57" s="16"/>
      <c r="Q57" s="16"/>
      <c r="R57" s="16"/>
      <c r="S57" s="16"/>
      <c r="T57" s="16"/>
      <c r="U57" s="16"/>
      <c r="V57" s="16"/>
      <c r="W57" s="16"/>
      <c r="X57" s="16"/>
      <c r="Y57" s="16"/>
      <c r="Z57" s="16"/>
      <c r="AA57" s="16"/>
      <c r="AB57" s="16"/>
    </row>
    <row r="58" spans="1:28" x14ac:dyDescent="0.2">
      <c r="A58" s="61"/>
      <c r="B58" s="88"/>
      <c r="C58" s="61"/>
      <c r="D58" s="61"/>
      <c r="E58" s="61"/>
      <c r="F58" s="89"/>
      <c r="G58" s="89"/>
      <c r="H58" s="61"/>
      <c r="I58" s="61"/>
      <c r="J58" s="61"/>
      <c r="K58" s="61"/>
      <c r="L58" s="16"/>
      <c r="M58" s="16"/>
      <c r="N58" s="16"/>
      <c r="O58" s="16"/>
      <c r="P58" s="16"/>
      <c r="Q58" s="16"/>
      <c r="R58" s="16"/>
      <c r="S58" s="16"/>
      <c r="T58" s="16"/>
      <c r="U58" s="16"/>
      <c r="V58" s="16"/>
      <c r="W58" s="16"/>
      <c r="X58" s="16"/>
      <c r="Y58" s="16"/>
      <c r="Z58" s="16"/>
      <c r="AA58" s="16"/>
      <c r="AB58" s="16"/>
    </row>
    <row r="59" spans="1:28" x14ac:dyDescent="0.2">
      <c r="A59" s="26" t="s">
        <v>14</v>
      </c>
      <c r="B59" s="61" t="s">
        <v>45</v>
      </c>
      <c r="C59" s="61"/>
      <c r="D59" s="22">
        <f>D53-D57</f>
        <v>0</v>
      </c>
      <c r="E59" s="26" t="s">
        <v>19</v>
      </c>
      <c r="F59" s="61"/>
      <c r="G59" s="61"/>
      <c r="H59" s="61"/>
      <c r="I59" s="61"/>
      <c r="J59" s="61"/>
      <c r="K59" s="61"/>
      <c r="L59" s="16"/>
      <c r="M59" s="16"/>
      <c r="N59" s="16"/>
      <c r="O59" s="16"/>
      <c r="P59" s="16"/>
      <c r="Q59" s="16"/>
      <c r="R59" s="16"/>
      <c r="S59" s="16"/>
      <c r="T59" s="16"/>
      <c r="U59" s="16"/>
      <c r="V59" s="16"/>
      <c r="W59" s="16"/>
      <c r="X59" s="16"/>
      <c r="Y59" s="16"/>
      <c r="Z59" s="16"/>
      <c r="AA59" s="16"/>
      <c r="AB59" s="16"/>
    </row>
    <row r="60" spans="1:28" x14ac:dyDescent="0.2">
      <c r="A60" s="26"/>
      <c r="B60" s="61"/>
      <c r="C60" s="61"/>
      <c r="D60" s="25"/>
      <c r="E60" s="26"/>
      <c r="F60" s="61"/>
      <c r="G60" s="61"/>
      <c r="H60" s="61"/>
      <c r="I60" s="61"/>
      <c r="J60" s="61"/>
      <c r="K60" s="61"/>
      <c r="L60" s="16"/>
      <c r="M60" s="16"/>
      <c r="N60" s="16"/>
      <c r="O60" s="16"/>
      <c r="P60" s="16"/>
      <c r="Q60" s="16"/>
      <c r="R60" s="16"/>
      <c r="S60" s="16"/>
      <c r="T60" s="16"/>
      <c r="U60" s="16"/>
      <c r="V60" s="16"/>
      <c r="W60" s="16"/>
      <c r="X60" s="16"/>
      <c r="Y60" s="16"/>
      <c r="Z60" s="16"/>
      <c r="AA60" s="16"/>
      <c r="AB60" s="16"/>
    </row>
    <row r="61" spans="1:28" x14ac:dyDescent="0.2">
      <c r="L61" s="16"/>
      <c r="M61" s="16"/>
      <c r="N61" s="16"/>
      <c r="O61" s="16"/>
      <c r="P61" s="16"/>
      <c r="Q61" s="16"/>
      <c r="R61" s="16"/>
      <c r="S61" s="16"/>
      <c r="T61" s="16"/>
      <c r="U61" s="16"/>
      <c r="V61" s="16"/>
      <c r="W61" s="16"/>
      <c r="X61" s="16"/>
      <c r="Y61" s="16"/>
      <c r="Z61" s="16"/>
      <c r="AA61" s="16"/>
      <c r="AB61" s="16"/>
    </row>
    <row r="62" spans="1:28" x14ac:dyDescent="0.2">
      <c r="A62" s="42" t="s">
        <v>98</v>
      </c>
      <c r="B62" s="28"/>
      <c r="C62" s="28"/>
      <c r="D62" s="28"/>
      <c r="E62" s="28"/>
      <c r="F62" s="28"/>
      <c r="G62" s="90"/>
      <c r="H62" s="91"/>
      <c r="I62" s="28"/>
      <c r="J62" s="28"/>
      <c r="K62" s="28"/>
      <c r="L62" s="16"/>
      <c r="M62" s="16"/>
      <c r="N62" s="16"/>
      <c r="O62" s="16"/>
      <c r="P62" s="16"/>
      <c r="Q62" s="16"/>
      <c r="R62" s="16"/>
      <c r="S62" s="16"/>
      <c r="T62" s="16"/>
      <c r="U62" s="16"/>
      <c r="V62" s="16"/>
      <c r="W62" s="16"/>
      <c r="X62" s="16"/>
      <c r="Y62" s="16"/>
      <c r="Z62" s="16"/>
      <c r="AA62" s="16"/>
      <c r="AB62" s="16"/>
    </row>
    <row r="63" spans="1:28" x14ac:dyDescent="0.2">
      <c r="A63" s="42"/>
      <c r="B63" s="28"/>
      <c r="C63" s="28"/>
      <c r="D63" s="28"/>
      <c r="E63" s="28"/>
      <c r="F63" s="28"/>
      <c r="G63" s="90"/>
      <c r="H63" s="91"/>
      <c r="I63" s="28"/>
      <c r="J63" s="28"/>
      <c r="K63" s="28"/>
      <c r="L63" s="16"/>
      <c r="M63" s="16"/>
      <c r="N63" s="16"/>
      <c r="O63" s="16"/>
      <c r="P63" s="16"/>
      <c r="Q63" s="16"/>
      <c r="R63" s="16"/>
      <c r="S63" s="16"/>
      <c r="T63" s="16"/>
      <c r="U63" s="16"/>
      <c r="V63" s="16"/>
      <c r="W63" s="16"/>
      <c r="X63" s="16"/>
      <c r="Y63" s="16"/>
      <c r="Z63" s="16"/>
      <c r="AA63" s="16"/>
      <c r="AB63" s="16"/>
    </row>
    <row r="64" spans="1:28" x14ac:dyDescent="0.2">
      <c r="A64" s="28" t="s">
        <v>28</v>
      </c>
      <c r="B64" s="28"/>
      <c r="C64" s="28"/>
      <c r="D64" s="24">
        <f>D34</f>
        <v>0</v>
      </c>
      <c r="E64" s="28" t="s">
        <v>19</v>
      </c>
      <c r="F64" s="28"/>
      <c r="G64" s="91"/>
      <c r="H64" s="91"/>
      <c r="I64" s="28"/>
      <c r="J64" s="28"/>
      <c r="K64" s="28"/>
      <c r="L64" s="16"/>
      <c r="M64" s="16"/>
      <c r="N64" s="16"/>
      <c r="O64" s="16"/>
      <c r="P64" s="16"/>
      <c r="Q64" s="16"/>
      <c r="R64" s="16"/>
      <c r="S64" s="16"/>
      <c r="T64" s="16"/>
      <c r="U64" s="16"/>
      <c r="V64" s="16"/>
      <c r="W64" s="16"/>
      <c r="X64" s="16"/>
      <c r="Y64" s="16"/>
      <c r="Z64" s="16"/>
      <c r="AA64" s="16"/>
      <c r="AB64" s="16"/>
    </row>
    <row r="65" spans="1:28" x14ac:dyDescent="0.2">
      <c r="A65" s="28" t="s">
        <v>47</v>
      </c>
      <c r="B65" s="28"/>
      <c r="C65" s="28"/>
      <c r="D65" s="24">
        <f>D46</f>
        <v>0</v>
      </c>
      <c r="E65" s="28" t="s">
        <v>19</v>
      </c>
      <c r="F65" s="28"/>
      <c r="G65" s="92"/>
      <c r="H65" s="91"/>
      <c r="I65" s="28"/>
      <c r="J65" s="28"/>
      <c r="K65" s="28"/>
      <c r="L65" s="16"/>
      <c r="M65" s="16"/>
      <c r="N65" s="16"/>
      <c r="O65" s="16"/>
      <c r="P65" s="16"/>
      <c r="Q65" s="16"/>
      <c r="R65" s="16"/>
      <c r="S65" s="16"/>
      <c r="T65" s="16"/>
      <c r="U65" s="16"/>
      <c r="V65" s="16"/>
      <c r="W65" s="16"/>
      <c r="X65" s="16"/>
      <c r="Y65" s="16"/>
      <c r="Z65" s="16"/>
      <c r="AA65" s="16"/>
      <c r="AB65" s="16"/>
    </row>
    <row r="66" spans="1:28" x14ac:dyDescent="0.2">
      <c r="A66" s="28" t="s">
        <v>46</v>
      </c>
      <c r="B66" s="28"/>
      <c r="C66" s="28"/>
      <c r="D66" s="24">
        <f>D59</f>
        <v>0</v>
      </c>
      <c r="E66" s="28" t="s">
        <v>19</v>
      </c>
      <c r="F66" s="28"/>
      <c r="G66" s="91"/>
      <c r="H66" s="91"/>
      <c r="I66" s="28"/>
      <c r="J66" s="28"/>
      <c r="K66" s="28"/>
      <c r="L66" s="16"/>
      <c r="M66" s="16"/>
      <c r="N66" s="16"/>
      <c r="O66" s="16"/>
      <c r="P66" s="16"/>
      <c r="Q66" s="16"/>
      <c r="R66" s="16"/>
      <c r="S66" s="16"/>
      <c r="T66" s="16"/>
      <c r="U66" s="16"/>
      <c r="V66" s="16"/>
      <c r="W66" s="16"/>
      <c r="X66" s="16"/>
      <c r="Y66" s="16"/>
      <c r="Z66" s="16"/>
      <c r="AA66" s="16"/>
      <c r="AB66" s="16"/>
    </row>
    <row r="67" spans="1:28" x14ac:dyDescent="0.2">
      <c r="A67" s="28" t="s">
        <v>118</v>
      </c>
      <c r="B67" s="28"/>
      <c r="C67" s="28"/>
      <c r="D67" s="33" t="e">
        <f>Sømodellen!D31</f>
        <v>#VALUE!</v>
      </c>
      <c r="E67" s="28" t="s">
        <v>19</v>
      </c>
      <c r="F67" s="28"/>
      <c r="G67" s="91"/>
      <c r="H67" s="91"/>
      <c r="I67" s="28"/>
      <c r="J67" s="28"/>
      <c r="K67" s="28"/>
      <c r="L67" s="16"/>
      <c r="M67" s="16"/>
      <c r="N67" s="16"/>
      <c r="O67" s="16"/>
      <c r="P67" s="16"/>
      <c r="Q67" s="16"/>
      <c r="R67" s="16"/>
      <c r="S67" s="16"/>
      <c r="T67" s="16"/>
      <c r="U67" s="16"/>
      <c r="V67" s="16"/>
      <c r="W67" s="16"/>
      <c r="X67" s="16"/>
      <c r="Y67" s="16"/>
      <c r="Z67" s="16"/>
      <c r="AA67" s="16"/>
      <c r="AB67" s="16"/>
    </row>
    <row r="68" spans="1:28" x14ac:dyDescent="0.2">
      <c r="A68" s="28" t="s">
        <v>119</v>
      </c>
      <c r="B68" s="28"/>
      <c r="C68" s="28"/>
      <c r="D68" s="33">
        <f>Sømodellen!D48</f>
        <v>0</v>
      </c>
      <c r="E68" s="28" t="s">
        <v>19</v>
      </c>
      <c r="F68" s="28"/>
      <c r="G68" s="91"/>
      <c r="H68" s="91"/>
      <c r="I68" s="28"/>
      <c r="J68" s="28"/>
      <c r="K68" s="28"/>
      <c r="L68" s="16"/>
      <c r="M68" s="16"/>
      <c r="N68" s="16"/>
      <c r="O68" s="16"/>
      <c r="P68" s="16"/>
      <c r="Q68" s="16"/>
      <c r="R68" s="16"/>
      <c r="S68" s="16"/>
      <c r="T68" s="16"/>
      <c r="U68" s="16"/>
      <c r="V68" s="16"/>
      <c r="W68" s="16"/>
      <c r="X68" s="16"/>
      <c r="Y68" s="16"/>
      <c r="Z68" s="16"/>
      <c r="AA68" s="16"/>
      <c r="AB68" s="16"/>
    </row>
    <row r="69" spans="1:28" x14ac:dyDescent="0.2">
      <c r="A69" s="93" t="s">
        <v>29</v>
      </c>
      <c r="B69" s="93"/>
      <c r="C69" s="93"/>
      <c r="D69" s="23" t="e">
        <f>SUM(D64:D68)</f>
        <v>#VALUE!</v>
      </c>
      <c r="E69" s="94" t="s">
        <v>19</v>
      </c>
      <c r="F69" s="28"/>
      <c r="G69" s="92"/>
      <c r="H69" s="95"/>
      <c r="I69" s="28"/>
      <c r="J69" s="28"/>
      <c r="K69" s="28"/>
      <c r="L69" s="16"/>
      <c r="M69" s="16"/>
      <c r="N69" s="16"/>
      <c r="O69" s="16"/>
      <c r="P69" s="16"/>
      <c r="Q69" s="16"/>
      <c r="R69" s="16"/>
      <c r="S69" s="16"/>
      <c r="T69" s="16"/>
      <c r="U69" s="16"/>
      <c r="V69" s="16"/>
      <c r="W69" s="16"/>
      <c r="X69" s="16"/>
      <c r="Y69" s="16"/>
      <c r="Z69" s="16"/>
      <c r="AA69" s="16"/>
      <c r="AB69" s="16"/>
    </row>
    <row r="70" spans="1:28" x14ac:dyDescent="0.2">
      <c r="A70" s="28"/>
      <c r="B70" s="28"/>
      <c r="C70" s="28"/>
      <c r="D70" s="28"/>
      <c r="E70" s="28"/>
      <c r="F70" s="28"/>
      <c r="G70" s="91"/>
      <c r="H70" s="91"/>
      <c r="I70" s="28"/>
      <c r="J70" s="28"/>
      <c r="K70" s="28"/>
      <c r="L70" s="16"/>
      <c r="M70" s="16"/>
      <c r="N70" s="16"/>
      <c r="O70" s="16"/>
      <c r="P70" s="16"/>
      <c r="Q70" s="16"/>
      <c r="R70" s="16"/>
      <c r="S70" s="16"/>
      <c r="T70" s="16"/>
      <c r="U70" s="16"/>
      <c r="V70" s="16"/>
      <c r="W70" s="16"/>
      <c r="X70" s="16"/>
      <c r="Y70" s="16"/>
      <c r="Z70" s="16"/>
      <c r="AA70" s="16"/>
      <c r="AB70" s="16"/>
    </row>
    <row r="71" spans="1:28" x14ac:dyDescent="0.2">
      <c r="A71" s="28" t="s">
        <v>30</v>
      </c>
      <c r="B71" s="28"/>
      <c r="C71" s="28"/>
      <c r="D71" s="24">
        <f>'1. Tilførsel'!C65</f>
        <v>0</v>
      </c>
      <c r="E71" s="28" t="s">
        <v>2</v>
      </c>
      <c r="F71" s="28"/>
      <c r="G71" s="91"/>
      <c r="H71" s="91"/>
      <c r="I71" s="28"/>
      <c r="J71" s="28"/>
      <c r="K71" s="28"/>
      <c r="L71" s="16"/>
      <c r="M71" s="16"/>
      <c r="N71" s="16"/>
      <c r="O71" s="16"/>
      <c r="P71" s="16"/>
      <c r="Q71" s="16"/>
      <c r="R71" s="16"/>
      <c r="S71" s="16"/>
      <c r="T71" s="16"/>
      <c r="U71" s="16"/>
      <c r="V71" s="16"/>
      <c r="W71" s="16"/>
      <c r="X71" s="16"/>
      <c r="Y71" s="16"/>
      <c r="Z71" s="16"/>
      <c r="AA71" s="16"/>
      <c r="AB71" s="16"/>
    </row>
    <row r="72" spans="1:28" x14ac:dyDescent="0.2">
      <c r="A72" s="93" t="s">
        <v>31</v>
      </c>
      <c r="B72" s="93"/>
      <c r="C72" s="93"/>
      <c r="D72" s="23">
        <f>IF(D71&gt;0,D69/D71,0)</f>
        <v>0</v>
      </c>
      <c r="E72" s="94" t="s">
        <v>1</v>
      </c>
      <c r="F72" s="28"/>
      <c r="G72" s="92"/>
      <c r="H72" s="95"/>
      <c r="I72" s="28"/>
      <c r="J72" s="28"/>
      <c r="K72" s="28"/>
      <c r="L72" s="16"/>
      <c r="M72" s="16"/>
      <c r="N72" s="16"/>
      <c r="O72" s="16"/>
      <c r="P72" s="16"/>
      <c r="Q72" s="16"/>
      <c r="R72" s="16"/>
      <c r="S72" s="16"/>
      <c r="T72" s="16"/>
      <c r="U72" s="16"/>
      <c r="V72" s="16"/>
      <c r="W72" s="16"/>
      <c r="X72" s="16"/>
      <c r="Y72" s="16"/>
      <c r="Z72" s="16"/>
      <c r="AA72" s="16"/>
      <c r="AB72" s="16"/>
    </row>
    <row r="73" spans="1:28" x14ac:dyDescent="0.2">
      <c r="A73" s="28"/>
      <c r="B73" s="28"/>
      <c r="C73" s="28"/>
      <c r="D73" s="28"/>
      <c r="E73" s="28"/>
      <c r="F73" s="28"/>
      <c r="G73" s="28"/>
      <c r="H73" s="28"/>
      <c r="I73" s="28"/>
      <c r="J73" s="28"/>
      <c r="K73" s="28"/>
      <c r="L73" s="16"/>
      <c r="M73" s="16"/>
      <c r="N73" s="16"/>
      <c r="O73" s="16"/>
      <c r="P73" s="16"/>
      <c r="Q73" s="16"/>
      <c r="R73" s="16"/>
      <c r="S73" s="16"/>
      <c r="T73" s="16"/>
      <c r="U73" s="16"/>
      <c r="V73" s="16"/>
      <c r="W73" s="16"/>
      <c r="X73" s="16"/>
      <c r="Y73" s="16"/>
      <c r="Z73" s="16"/>
      <c r="AA73" s="16"/>
      <c r="AB73" s="16"/>
    </row>
  </sheetData>
  <sheetProtection algorithmName="SHA-512" hashValue="XoMYoh2YnIQ2j56SpOMtdgjOcHgs9+txw+QuCeu50QttQ/amWyNybMZoBuY5K5yu2DcwmlV+Ek39bLFtHLgYpA==" saltValue="3bm2jPmdwCez55lW/wxVWw==" spinCount="100000" sheet="1" objects="1" scenarios="1"/>
  <customSheetViews>
    <customSheetView guid="{6FF2AB4D-62FA-4160-AD95-CC82FD883A2B}" fitToPage="1" showRuler="0">
      <selection activeCell="H28" sqref="H28"/>
      <pageMargins left="0.75" right="0.75" top="1" bottom="1" header="0.5" footer="0.5"/>
      <pageSetup paperSize="9" scale="79" orientation="portrait" r:id="rId1"/>
      <headerFooter alignWithMargins="0"/>
    </customSheetView>
  </customSheetViews>
  <phoneticPr fontId="0" type="noConversion"/>
  <pageMargins left="0.75" right="0.75" top="1" bottom="1" header="0.5" footer="0.5"/>
  <pageSetup paperSize="8" scale="115"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9"/>
  <sheetViews>
    <sheetView zoomScaleNormal="100" workbookViewId="0">
      <selection activeCell="D22" sqref="D22"/>
    </sheetView>
  </sheetViews>
  <sheetFormatPr defaultRowHeight="12.75" x14ac:dyDescent="0.2"/>
  <cols>
    <col min="3" max="3" width="9.7109375" customWidth="1"/>
    <col min="4" max="4" width="12.42578125" bestFit="1" customWidth="1"/>
    <col min="11" max="11" width="18.7109375" customWidth="1"/>
  </cols>
  <sheetData>
    <row r="1" spans="1:12" ht="18" x14ac:dyDescent="0.25">
      <c r="A1" s="36" t="s">
        <v>76</v>
      </c>
      <c r="J1" s="37" t="s">
        <v>39</v>
      </c>
      <c r="K1" s="39" t="s">
        <v>775</v>
      </c>
    </row>
    <row r="2" spans="1:12" x14ac:dyDescent="0.2">
      <c r="J2" s="39"/>
      <c r="K2" s="38"/>
    </row>
    <row r="3" spans="1:12" ht="18" x14ac:dyDescent="0.25">
      <c r="A3" s="40" t="s">
        <v>32</v>
      </c>
      <c r="B3" s="28"/>
      <c r="C3" s="28"/>
      <c r="D3" s="28"/>
      <c r="E3" s="28"/>
      <c r="F3" s="28"/>
      <c r="G3" s="28"/>
      <c r="H3" s="28"/>
      <c r="I3" s="28"/>
      <c r="J3" s="28"/>
      <c r="K3" s="28"/>
      <c r="L3" s="28"/>
    </row>
    <row r="4" spans="1:12" ht="15.75" x14ac:dyDescent="0.25">
      <c r="A4" s="41" t="s">
        <v>33</v>
      </c>
      <c r="B4" s="8"/>
      <c r="C4" s="9"/>
      <c r="D4" s="28"/>
      <c r="E4" s="28"/>
      <c r="F4" s="28"/>
      <c r="G4" s="28"/>
      <c r="H4" s="28"/>
      <c r="I4" s="28"/>
      <c r="J4" s="28"/>
      <c r="K4" s="28"/>
      <c r="L4" s="28"/>
    </row>
    <row r="5" spans="1:12" ht="13.5" customHeight="1" x14ac:dyDescent="0.2">
      <c r="A5" s="125" t="s">
        <v>81</v>
      </c>
      <c r="B5" s="126"/>
      <c r="C5" s="126"/>
      <c r="D5" s="126"/>
      <c r="E5" s="126"/>
      <c r="F5" s="126"/>
      <c r="G5" s="126"/>
      <c r="H5" s="126"/>
      <c r="I5" s="126"/>
      <c r="J5" s="28"/>
      <c r="K5" s="28"/>
      <c r="L5" s="28"/>
    </row>
    <row r="6" spans="1:12" x14ac:dyDescent="0.2">
      <c r="A6" s="28"/>
      <c r="B6" s="28"/>
      <c r="C6" s="28"/>
      <c r="D6" s="28"/>
      <c r="E6" s="28"/>
      <c r="F6" s="28"/>
      <c r="G6" s="28"/>
      <c r="H6" s="28"/>
      <c r="I6" s="28"/>
      <c r="J6" s="28"/>
      <c r="K6" s="28"/>
      <c r="L6" s="28"/>
    </row>
    <row r="8" spans="1:12" ht="18" x14ac:dyDescent="0.25">
      <c r="A8" s="43" t="s">
        <v>121</v>
      </c>
      <c r="B8" s="43"/>
    </row>
    <row r="9" spans="1:12" ht="18" x14ac:dyDescent="0.25">
      <c r="A9" s="36" t="s">
        <v>106</v>
      </c>
      <c r="B9" s="43"/>
    </row>
    <row r="10" spans="1:12" ht="18" x14ac:dyDescent="0.25">
      <c r="A10" s="96" t="s">
        <v>105</v>
      </c>
      <c r="B10" s="43"/>
    </row>
    <row r="11" spans="1:12" ht="18" x14ac:dyDescent="0.25">
      <c r="A11" s="67" t="s">
        <v>104</v>
      </c>
      <c r="B11" s="43"/>
    </row>
    <row r="12" spans="1:12" s="2" customFormat="1" ht="16.5" x14ac:dyDescent="0.3">
      <c r="A12" s="49" t="s">
        <v>85</v>
      </c>
    </row>
    <row r="13" spans="1:12" s="2" customFormat="1" ht="15" x14ac:dyDescent="0.2">
      <c r="A13" s="49" t="s">
        <v>60</v>
      </c>
    </row>
    <row r="14" spans="1:12" s="2" customFormat="1" ht="15" x14ac:dyDescent="0.2">
      <c r="A14" s="49" t="s">
        <v>61</v>
      </c>
    </row>
    <row r="16" spans="1:12" x14ac:dyDescent="0.2">
      <c r="A16" s="97" t="s">
        <v>110</v>
      </c>
      <c r="B16" s="98"/>
      <c r="C16" s="98"/>
      <c r="D16" s="98"/>
      <c r="E16" s="98"/>
      <c r="F16" s="98"/>
      <c r="G16" s="98"/>
      <c r="H16" s="98"/>
      <c r="I16" s="98"/>
      <c r="J16" s="98"/>
      <c r="K16" s="98"/>
      <c r="L16" s="98"/>
    </row>
    <row r="17" spans="1:12" ht="15.75" customHeight="1" x14ac:dyDescent="0.3">
      <c r="A17" s="99" t="s">
        <v>82</v>
      </c>
      <c r="B17" s="98"/>
      <c r="C17" s="98"/>
      <c r="D17" s="98"/>
      <c r="E17" s="98"/>
      <c r="F17" s="98"/>
      <c r="G17" s="98"/>
      <c r="H17" s="98"/>
      <c r="I17" s="98"/>
      <c r="J17" s="98"/>
      <c r="K17" s="98"/>
      <c r="L17" s="98"/>
    </row>
    <row r="18" spans="1:12" ht="15.75" customHeight="1" x14ac:dyDescent="0.3">
      <c r="A18" s="99" t="s">
        <v>83</v>
      </c>
      <c r="B18" s="98"/>
      <c r="C18" s="98"/>
      <c r="D18" s="98"/>
      <c r="E18" s="98"/>
      <c r="F18" s="98"/>
      <c r="G18" s="98"/>
      <c r="H18" s="98"/>
      <c r="I18" s="98"/>
      <c r="J18" s="98"/>
      <c r="K18" s="98"/>
      <c r="L18" s="98"/>
    </row>
    <row r="19" spans="1:12" ht="15.75" customHeight="1" x14ac:dyDescent="0.3">
      <c r="A19" s="99" t="s">
        <v>84</v>
      </c>
      <c r="B19" s="98"/>
      <c r="C19" s="98"/>
      <c r="D19" s="98"/>
      <c r="E19" s="98"/>
      <c r="F19" s="98"/>
      <c r="G19" s="98"/>
      <c r="H19" s="98"/>
      <c r="I19" s="98"/>
      <c r="J19" s="98"/>
      <c r="K19" s="98"/>
      <c r="L19" s="98"/>
    </row>
    <row r="20" spans="1:12" ht="15.75" customHeight="1" x14ac:dyDescent="0.2">
      <c r="A20" s="98"/>
      <c r="B20" s="98"/>
      <c r="C20" s="98"/>
      <c r="D20" s="98"/>
      <c r="E20" s="98"/>
      <c r="F20" s="98"/>
      <c r="G20" s="98"/>
      <c r="H20" s="98"/>
      <c r="I20" s="98"/>
      <c r="J20" s="98"/>
      <c r="K20" s="98"/>
      <c r="L20" s="98"/>
    </row>
    <row r="21" spans="1:12" ht="15.75" customHeight="1" x14ac:dyDescent="0.2">
      <c r="A21" s="99" t="s">
        <v>59</v>
      </c>
      <c r="B21" s="98"/>
      <c r="C21" s="98"/>
      <c r="D21" s="30"/>
      <c r="E21" s="98" t="s">
        <v>125</v>
      </c>
      <c r="F21" s="98"/>
      <c r="G21" s="98"/>
      <c r="H21" s="98"/>
      <c r="I21" s="98"/>
      <c r="J21" s="98"/>
      <c r="K21" s="98"/>
      <c r="L21" s="98"/>
    </row>
    <row r="22" spans="1:12" ht="15.75" customHeight="1" x14ac:dyDescent="0.2">
      <c r="A22" s="100" t="s">
        <v>107</v>
      </c>
      <c r="B22" s="98"/>
      <c r="C22" s="98"/>
      <c r="D22" s="34" t="e">
        <f>(DMI!M27-DMI!P27)*'1. Tilførsel'!C27*10/31536000</f>
        <v>#DIV/0!</v>
      </c>
      <c r="E22" s="98" t="s">
        <v>124</v>
      </c>
      <c r="F22" s="98" t="s">
        <v>109</v>
      </c>
      <c r="G22" s="98"/>
      <c r="H22" s="98"/>
      <c r="I22" s="98"/>
      <c r="J22" s="98"/>
      <c r="K22" s="98"/>
      <c r="L22" s="98"/>
    </row>
    <row r="23" spans="1:12" ht="15.75" customHeight="1" x14ac:dyDescent="0.2">
      <c r="A23" s="98" t="s">
        <v>111</v>
      </c>
      <c r="B23" s="98"/>
      <c r="C23" s="98"/>
      <c r="D23" s="16"/>
      <c r="E23" s="98" t="s">
        <v>6</v>
      </c>
      <c r="F23" s="101" t="s">
        <v>122</v>
      </c>
      <c r="G23" s="98"/>
      <c r="H23" s="98"/>
      <c r="I23" s="98"/>
      <c r="J23" s="98"/>
      <c r="K23" s="98"/>
      <c r="L23" s="98"/>
    </row>
    <row r="24" spans="1:12" ht="15.75" customHeight="1" x14ac:dyDescent="0.2">
      <c r="A24" s="99" t="s">
        <v>108</v>
      </c>
      <c r="B24" s="98"/>
      <c r="C24" s="98"/>
      <c r="D24" s="34" t="e">
        <f>D22/100*D23</f>
        <v>#DIV/0!</v>
      </c>
      <c r="E24" s="98" t="s">
        <v>124</v>
      </c>
      <c r="F24" s="98" t="s">
        <v>123</v>
      </c>
      <c r="G24" s="98"/>
      <c r="H24" s="98"/>
      <c r="I24" s="98"/>
      <c r="J24" s="98"/>
      <c r="K24" s="98"/>
      <c r="L24" s="98"/>
    </row>
    <row r="25" spans="1:12" ht="15.75" customHeight="1" x14ac:dyDescent="0.3">
      <c r="A25" s="98"/>
      <c r="B25" s="99" t="s">
        <v>87</v>
      </c>
      <c r="C25" s="98" t="s">
        <v>54</v>
      </c>
      <c r="D25" s="34" t="e">
        <f>IF(D24&gt;0,(D21/D24)/(3600*24*365),0)</f>
        <v>#DIV/0!</v>
      </c>
      <c r="E25" s="98" t="s">
        <v>55</v>
      </c>
      <c r="F25" s="98" t="s">
        <v>117</v>
      </c>
      <c r="G25" s="98"/>
      <c r="H25" s="98"/>
      <c r="I25" s="98"/>
      <c r="J25" s="98"/>
      <c r="K25" s="98"/>
      <c r="L25" s="98"/>
    </row>
    <row r="26" spans="1:12" x14ac:dyDescent="0.2">
      <c r="A26" s="98"/>
      <c r="B26" s="99"/>
      <c r="C26" s="98"/>
      <c r="D26" s="98"/>
      <c r="E26" s="98"/>
      <c r="F26" s="98"/>
      <c r="G26" s="98"/>
      <c r="H26" s="98"/>
      <c r="I26" s="98"/>
      <c r="J26" s="98"/>
      <c r="K26" s="98"/>
      <c r="L26" s="98"/>
    </row>
    <row r="27" spans="1:12" x14ac:dyDescent="0.2">
      <c r="A27" s="98"/>
      <c r="B27" s="99" t="s">
        <v>80</v>
      </c>
      <c r="C27" s="98" t="s">
        <v>54</v>
      </c>
      <c r="D27" s="102" t="e">
        <f>IF(D25&gt;0,42.1+(17.8*LOG10(D25)),0)</f>
        <v>#DIV/0!</v>
      </c>
      <c r="E27" s="98" t="s">
        <v>6</v>
      </c>
      <c r="F27" s="98"/>
      <c r="G27" s="98"/>
      <c r="H27" s="98"/>
      <c r="I27" s="98"/>
      <c r="J27" s="98"/>
      <c r="K27" s="98"/>
      <c r="L27" s="98"/>
    </row>
    <row r="28" spans="1:12" x14ac:dyDescent="0.2">
      <c r="A28" s="98"/>
      <c r="B28" s="98"/>
      <c r="C28" s="98"/>
      <c r="D28" s="98"/>
      <c r="E28" s="98"/>
      <c r="F28" s="98"/>
      <c r="G28" s="98"/>
      <c r="H28" s="98"/>
      <c r="I28" s="98"/>
      <c r="J28" s="98"/>
      <c r="K28" s="98"/>
      <c r="L28" s="98"/>
    </row>
    <row r="29" spans="1:12" ht="14.25" x14ac:dyDescent="0.2">
      <c r="A29" s="98"/>
      <c r="B29" s="98" t="s">
        <v>112</v>
      </c>
      <c r="C29" s="98"/>
      <c r="D29" s="103" t="e">
        <f>'1. Tilførsel'!C32/100*D23</f>
        <v>#VALUE!</v>
      </c>
      <c r="E29" s="98" t="s">
        <v>19</v>
      </c>
      <c r="F29" s="101" t="s">
        <v>113</v>
      </c>
      <c r="G29" s="98"/>
      <c r="H29" s="98"/>
      <c r="I29" s="98"/>
      <c r="J29" s="98"/>
      <c r="K29" s="98"/>
      <c r="L29" s="98"/>
    </row>
    <row r="30" spans="1:12" x14ac:dyDescent="0.2">
      <c r="A30" s="98"/>
      <c r="B30" s="98"/>
      <c r="C30" s="98"/>
      <c r="D30" s="98"/>
      <c r="E30" s="98"/>
      <c r="F30" s="98" t="s">
        <v>114</v>
      </c>
      <c r="G30" s="98"/>
      <c r="H30" s="98"/>
      <c r="I30" s="98"/>
      <c r="J30" s="98"/>
      <c r="K30" s="98"/>
      <c r="L30" s="98"/>
    </row>
    <row r="31" spans="1:12" x14ac:dyDescent="0.2">
      <c r="A31" s="98"/>
      <c r="B31" s="97" t="s">
        <v>88</v>
      </c>
      <c r="C31" s="97"/>
      <c r="D31" s="104" t="e">
        <f>D29/100*D27</f>
        <v>#VALUE!</v>
      </c>
      <c r="E31" s="97" t="s">
        <v>19</v>
      </c>
      <c r="F31" s="98"/>
      <c r="G31" s="98"/>
      <c r="H31" s="98"/>
      <c r="I31" s="98"/>
      <c r="J31" s="98"/>
      <c r="K31" s="98"/>
      <c r="L31" s="98"/>
    </row>
    <row r="32" spans="1:12" x14ac:dyDescent="0.2">
      <c r="A32" s="98"/>
      <c r="B32" s="98"/>
      <c r="C32" s="98"/>
      <c r="D32" s="98"/>
      <c r="E32" s="98"/>
      <c r="F32" s="98"/>
      <c r="G32" s="98"/>
      <c r="H32" s="98"/>
      <c r="I32" s="98"/>
      <c r="J32" s="98"/>
      <c r="K32" s="98"/>
      <c r="L32" s="98"/>
    </row>
    <row r="34" spans="1:12" x14ac:dyDescent="0.2">
      <c r="A34" s="97" t="s">
        <v>115</v>
      </c>
      <c r="B34" s="98"/>
      <c r="C34" s="98"/>
      <c r="D34" s="98"/>
      <c r="E34" s="98"/>
      <c r="F34" s="98"/>
      <c r="G34" s="98"/>
      <c r="H34" s="98"/>
      <c r="I34" s="98"/>
      <c r="J34" s="98"/>
      <c r="K34" s="98"/>
      <c r="L34" s="98"/>
    </row>
    <row r="35" spans="1:12" ht="15.75" x14ac:dyDescent="0.3">
      <c r="A35" s="99" t="s">
        <v>82</v>
      </c>
      <c r="B35" s="98"/>
      <c r="C35" s="98"/>
      <c r="D35" s="98"/>
      <c r="E35" s="98"/>
      <c r="F35" s="98"/>
      <c r="G35" s="98"/>
      <c r="H35" s="98"/>
      <c r="I35" s="98"/>
      <c r="J35" s="98"/>
      <c r="K35" s="98"/>
      <c r="L35" s="98"/>
    </row>
    <row r="36" spans="1:12" ht="15.75" x14ac:dyDescent="0.3">
      <c r="A36" s="99" t="s">
        <v>83</v>
      </c>
      <c r="B36" s="98"/>
      <c r="C36" s="98"/>
      <c r="D36" s="98"/>
      <c r="E36" s="98"/>
      <c r="F36" s="98"/>
      <c r="G36" s="98"/>
      <c r="H36" s="98"/>
      <c r="I36" s="98"/>
      <c r="J36" s="98"/>
      <c r="K36" s="98"/>
      <c r="L36" s="98"/>
    </row>
    <row r="37" spans="1:12" ht="15.75" x14ac:dyDescent="0.3">
      <c r="A37" s="99" t="s">
        <v>84</v>
      </c>
      <c r="B37" s="98"/>
      <c r="C37" s="98"/>
      <c r="D37" s="98"/>
      <c r="E37" s="98"/>
      <c r="F37" s="98"/>
      <c r="G37" s="98"/>
      <c r="H37" s="98"/>
      <c r="I37" s="98"/>
      <c r="J37" s="98"/>
      <c r="K37" s="98"/>
      <c r="L37" s="98"/>
    </row>
    <row r="38" spans="1:12" x14ac:dyDescent="0.2">
      <c r="A38" s="98"/>
      <c r="B38" s="98"/>
      <c r="C38" s="98"/>
      <c r="D38" s="98"/>
      <c r="E38" s="98"/>
      <c r="F38" s="98"/>
      <c r="G38" s="98"/>
      <c r="H38" s="98"/>
      <c r="I38" s="98"/>
      <c r="J38" s="98"/>
      <c r="K38" s="98"/>
      <c r="L38" s="98"/>
    </row>
    <row r="39" spans="1:12" ht="14.25" x14ac:dyDescent="0.2">
      <c r="A39" s="98"/>
      <c r="B39" s="99" t="s">
        <v>59</v>
      </c>
      <c r="C39" s="99"/>
      <c r="D39" s="16"/>
      <c r="E39" s="98" t="s">
        <v>125</v>
      </c>
      <c r="F39" s="98"/>
      <c r="G39" s="98"/>
      <c r="H39" s="98"/>
      <c r="I39" s="98"/>
      <c r="J39" s="98"/>
      <c r="K39" s="98"/>
      <c r="L39" s="98"/>
    </row>
    <row r="40" spans="1:12" ht="14.25" x14ac:dyDescent="0.2">
      <c r="A40" s="98"/>
      <c r="B40" s="99" t="s">
        <v>86</v>
      </c>
      <c r="C40" s="99"/>
      <c r="D40" s="16"/>
      <c r="E40" s="98" t="s">
        <v>124</v>
      </c>
      <c r="F40" s="98"/>
      <c r="G40" s="98"/>
      <c r="H40" s="98"/>
      <c r="I40" s="98"/>
      <c r="J40" s="98"/>
      <c r="K40" s="98"/>
      <c r="L40" s="98"/>
    </row>
    <row r="41" spans="1:12" x14ac:dyDescent="0.2">
      <c r="A41" s="98"/>
      <c r="B41" s="99"/>
      <c r="C41" s="99"/>
      <c r="D41" s="98"/>
      <c r="E41" s="98"/>
      <c r="F41" s="98"/>
      <c r="G41" s="98"/>
      <c r="H41" s="98"/>
      <c r="I41" s="98"/>
      <c r="J41" s="98"/>
      <c r="K41" s="98"/>
      <c r="L41" s="98"/>
    </row>
    <row r="42" spans="1:12" ht="15.75" x14ac:dyDescent="0.3">
      <c r="A42" s="98"/>
      <c r="B42" s="99" t="s">
        <v>87</v>
      </c>
      <c r="C42" s="99" t="s">
        <v>54</v>
      </c>
      <c r="D42" s="34">
        <f>IF(D40&gt;0,(D39/D40)/(3600*24*365),0)</f>
        <v>0</v>
      </c>
      <c r="E42" s="98" t="s">
        <v>55</v>
      </c>
      <c r="F42" s="98" t="s">
        <v>117</v>
      </c>
      <c r="G42" s="98"/>
      <c r="H42" s="98"/>
      <c r="I42" s="98"/>
      <c r="J42" s="98"/>
      <c r="K42" s="98"/>
      <c r="L42" s="98"/>
    </row>
    <row r="43" spans="1:12" x14ac:dyDescent="0.2">
      <c r="A43" s="98"/>
      <c r="B43" s="99"/>
      <c r="C43" s="99"/>
      <c r="D43" s="98"/>
      <c r="E43" s="98"/>
      <c r="F43" s="98"/>
      <c r="G43" s="98"/>
      <c r="H43" s="98"/>
      <c r="I43" s="98"/>
      <c r="J43" s="98"/>
      <c r="K43" s="98"/>
      <c r="L43" s="98"/>
    </row>
    <row r="44" spans="1:12" x14ac:dyDescent="0.2">
      <c r="A44" s="98"/>
      <c r="B44" s="99" t="s">
        <v>80</v>
      </c>
      <c r="C44" s="99" t="s">
        <v>54</v>
      </c>
      <c r="D44" s="66">
        <f>IF(D42&gt;0,42.1+(17.8*LOG10(D42)),0)</f>
        <v>0</v>
      </c>
      <c r="E44" s="98" t="s">
        <v>6</v>
      </c>
      <c r="F44" s="98"/>
      <c r="G44" s="98"/>
      <c r="H44" s="98"/>
      <c r="I44" s="98"/>
      <c r="J44" s="98"/>
      <c r="K44" s="98"/>
      <c r="L44" s="98"/>
    </row>
    <row r="45" spans="1:12" x14ac:dyDescent="0.2">
      <c r="A45" s="98"/>
      <c r="B45" s="98"/>
      <c r="C45" s="98"/>
      <c r="D45" s="98"/>
      <c r="E45" s="98"/>
      <c r="F45" s="98"/>
      <c r="G45" s="98"/>
      <c r="H45" s="98"/>
      <c r="I45" s="98"/>
      <c r="J45" s="98"/>
      <c r="K45" s="98"/>
      <c r="L45" s="98"/>
    </row>
    <row r="46" spans="1:12" x14ac:dyDescent="0.2">
      <c r="A46" s="98"/>
      <c r="B46" s="98" t="s">
        <v>116</v>
      </c>
      <c r="C46" s="98"/>
      <c r="D46" s="16"/>
      <c r="E46" s="98" t="s">
        <v>19</v>
      </c>
      <c r="F46" s="98"/>
      <c r="G46" s="98"/>
      <c r="H46" s="98"/>
      <c r="I46" s="98"/>
      <c r="J46" s="98"/>
      <c r="K46" s="98"/>
      <c r="L46" s="98"/>
    </row>
    <row r="47" spans="1:12" x14ac:dyDescent="0.2">
      <c r="A47" s="98"/>
      <c r="B47" s="98"/>
      <c r="C47" s="98"/>
      <c r="D47" s="98"/>
      <c r="E47" s="98"/>
      <c r="F47" s="98"/>
      <c r="G47" s="98"/>
      <c r="H47" s="98"/>
      <c r="I47" s="98"/>
      <c r="J47" s="98"/>
      <c r="K47" s="98"/>
      <c r="L47" s="98"/>
    </row>
    <row r="48" spans="1:12" x14ac:dyDescent="0.2">
      <c r="A48" s="98"/>
      <c r="B48" s="97" t="s">
        <v>88</v>
      </c>
      <c r="C48" s="97"/>
      <c r="D48" s="105">
        <f>D46/100*D44</f>
        <v>0</v>
      </c>
      <c r="E48" s="97" t="s">
        <v>19</v>
      </c>
      <c r="F48" s="98"/>
      <c r="G48" s="98"/>
      <c r="H48" s="98"/>
      <c r="I48" s="98"/>
      <c r="J48" s="98"/>
      <c r="K48" s="98"/>
      <c r="L48" s="98"/>
    </row>
    <row r="49" spans="1:12" x14ac:dyDescent="0.2">
      <c r="A49" s="98"/>
      <c r="B49" s="98"/>
      <c r="C49" s="98"/>
      <c r="D49" s="98"/>
      <c r="E49" s="98"/>
      <c r="F49" s="98"/>
      <c r="G49" s="98"/>
      <c r="H49" s="98"/>
      <c r="I49" s="98"/>
      <c r="J49" s="98"/>
      <c r="K49" s="98"/>
      <c r="L49" s="98"/>
    </row>
  </sheetData>
  <sheetProtection algorithmName="SHA-512" hashValue="sFK5WjfggJdySAuNfG5X4Une7IuNkHDGCQmwQusrs/sU6pBLNTXPwEUDPwyWgmciCLQu1mowQIjDcHnxPCaxoA==" saltValue="Gh4xhxggbqj9IdIHSiMcjA==" spinCount="100000" sheet="1" objects="1" scenarios="1"/>
  <customSheetViews>
    <customSheetView guid="{6FF2AB4D-62FA-4160-AD95-CC82FD883A2B}" showRuler="0" topLeftCell="A7">
      <selection activeCell="H26" sqref="H26"/>
      <pageMargins left="0.75" right="0.75" top="1" bottom="1" header="0" footer="0"/>
      <pageSetup paperSize="9" orientation="portrait" r:id="rId1"/>
      <headerFooter alignWithMargins="0"/>
    </customSheetView>
  </customSheetViews>
  <mergeCells count="1">
    <mergeCell ref="A5:I5"/>
  </mergeCells>
  <phoneticPr fontId="0" type="noConversion"/>
  <pageMargins left="0.75" right="0.75" top="1" bottom="1" header="0" footer="0"/>
  <pageSetup paperSize="9" scale="70"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10"/>
  <sheetViews>
    <sheetView workbookViewId="0">
      <selection activeCell="G40" sqref="G40"/>
    </sheetView>
  </sheetViews>
  <sheetFormatPr defaultRowHeight="12.75" x14ac:dyDescent="0.2"/>
  <cols>
    <col min="2" max="2" width="6.28515625" bestFit="1" customWidth="1"/>
    <col min="3" max="3" width="10.140625" bestFit="1" customWidth="1"/>
    <col min="4" max="4" width="8.5703125" bestFit="1" customWidth="1"/>
    <col min="5" max="5" width="8.140625" bestFit="1" customWidth="1"/>
    <col min="6" max="6" width="6.5703125" bestFit="1" customWidth="1"/>
    <col min="7" max="7" width="9.5703125" bestFit="1" customWidth="1"/>
    <col min="8" max="8" width="8" bestFit="1" customWidth="1"/>
    <col min="9" max="9" width="13.7109375" bestFit="1" customWidth="1"/>
    <col min="11" max="11" width="7.28515625" bestFit="1" customWidth="1"/>
    <col min="13" max="13" width="10.140625" bestFit="1" customWidth="1"/>
    <col min="14" max="14" width="12" bestFit="1" customWidth="1"/>
    <col min="15" max="15" width="11" bestFit="1" customWidth="1"/>
    <col min="16" max="16" width="13.7109375" bestFit="1" customWidth="1"/>
  </cols>
  <sheetData>
    <row r="1" spans="1:16" x14ac:dyDescent="0.2">
      <c r="A1" t="s">
        <v>163</v>
      </c>
      <c r="B1" t="s">
        <v>133</v>
      </c>
      <c r="C1" t="s">
        <v>139</v>
      </c>
      <c r="D1" t="s">
        <v>138</v>
      </c>
      <c r="E1" t="s">
        <v>136</v>
      </c>
      <c r="F1" t="s">
        <v>134</v>
      </c>
      <c r="G1" t="s">
        <v>135</v>
      </c>
      <c r="H1" t="s">
        <v>137</v>
      </c>
      <c r="I1" t="s">
        <v>140</v>
      </c>
      <c r="K1" t="s">
        <v>141</v>
      </c>
      <c r="L1" t="s">
        <v>162</v>
      </c>
      <c r="M1" t="s">
        <v>139</v>
      </c>
      <c r="N1" t="s">
        <v>138</v>
      </c>
      <c r="O1" t="s">
        <v>136</v>
      </c>
      <c r="P1" t="s">
        <v>140</v>
      </c>
    </row>
    <row r="2" spans="1:16" x14ac:dyDescent="0.2">
      <c r="A2" t="s">
        <v>164</v>
      </c>
      <c r="B2">
        <v>10001</v>
      </c>
      <c r="C2" s="113">
        <v>968.12000000000023</v>
      </c>
      <c r="D2" s="113">
        <v>73.981988492890324</v>
      </c>
      <c r="E2" s="113">
        <v>41.470236096350263</v>
      </c>
      <c r="F2">
        <v>1</v>
      </c>
      <c r="G2" s="113">
        <v>11.91400397375444</v>
      </c>
      <c r="H2" s="113">
        <v>3.9288288661199999</v>
      </c>
      <c r="I2" s="113">
        <v>614.87000000000069</v>
      </c>
      <c r="J2" t="s">
        <v>142</v>
      </c>
      <c r="K2">
        <f>'1. Tilførsel'!B16</f>
        <v>0</v>
      </c>
      <c r="L2" t="e">
        <f>IF(COUNTIF($B$2:$B$610,K2),K2,VLOOKUP(K2,$A$2:$B$610,2,FALSE))</f>
        <v>#N/A</v>
      </c>
      <c r="M2" t="e">
        <f>VLOOKUP($L2,$B$2:$E$610,2,FALSE)</f>
        <v>#N/A</v>
      </c>
      <c r="N2" t="e">
        <f>VLOOKUP($L2,$B$2:$E$610,3,FALSE)</f>
        <v>#N/A</v>
      </c>
      <c r="O2" t="e">
        <f>VLOOKUP($L2,$B$2:$E$610,4,FALSE)</f>
        <v>#N/A</v>
      </c>
      <c r="P2" t="e">
        <f>VLOOKUP($L2,$B$2:$I$610,8,FALSE)</f>
        <v>#N/A</v>
      </c>
    </row>
    <row r="3" spans="1:16" x14ac:dyDescent="0.2">
      <c r="A3" t="s">
        <v>165</v>
      </c>
      <c r="B3">
        <v>10002</v>
      </c>
      <c r="C3" s="113">
        <v>1023.7300000000001</v>
      </c>
      <c r="D3" s="113">
        <v>26.184985141889804</v>
      </c>
      <c r="E3" s="113">
        <v>74.763682482293362</v>
      </c>
      <c r="F3">
        <v>1</v>
      </c>
      <c r="G3" s="113">
        <v>6.209108767188587</v>
      </c>
      <c r="H3" s="113">
        <v>10.8950264354</v>
      </c>
      <c r="I3" s="113">
        <v>614.87000000000069</v>
      </c>
      <c r="J3" t="s">
        <v>143</v>
      </c>
      <c r="K3">
        <f>'1. Tilførsel'!C16</f>
        <v>0</v>
      </c>
      <c r="L3" t="e">
        <f t="shared" ref="L3:L25" si="0">IF(COUNTIF($B$2:$B$610,K3),K3,VLOOKUP(K3,$A$2:$B$610,2,FALSE))</f>
        <v>#N/A</v>
      </c>
      <c r="M3" t="e">
        <f t="shared" ref="M3:M25" si="1">VLOOKUP($L3,$B$2:$E$610,2,FALSE)</f>
        <v>#N/A</v>
      </c>
      <c r="N3" t="e">
        <f t="shared" ref="N3:N25" si="2">VLOOKUP($L3,$B$2:$E$610,3,FALSE)</f>
        <v>#N/A</v>
      </c>
      <c r="O3" t="e">
        <f t="shared" ref="O3:O25" si="3">VLOOKUP($L3,$B$2:$E$610,4,FALSE)</f>
        <v>#N/A</v>
      </c>
      <c r="P3" t="e">
        <f t="shared" ref="P3:P25" si="4">VLOOKUP($L3,$B$2:$I$610,8,FALSE)</f>
        <v>#N/A</v>
      </c>
    </row>
    <row r="4" spans="1:16" x14ac:dyDescent="0.2">
      <c r="A4" t="s">
        <v>166</v>
      </c>
      <c r="B4">
        <v>10003</v>
      </c>
      <c r="C4" s="113">
        <v>1029.3400000000004</v>
      </c>
      <c r="D4" s="113">
        <v>72.119346416775528</v>
      </c>
      <c r="E4" s="113">
        <v>74.643645845433937</v>
      </c>
      <c r="F4">
        <v>3</v>
      </c>
      <c r="G4" s="113">
        <v>4.5822028829323367</v>
      </c>
      <c r="H4" s="113">
        <v>7.2890640280999994</v>
      </c>
      <c r="I4" s="113">
        <v>615.05000000000086</v>
      </c>
      <c r="J4" t="s">
        <v>144</v>
      </c>
      <c r="K4">
        <f>'1. Tilførsel'!D16</f>
        <v>0</v>
      </c>
      <c r="L4" t="e">
        <f t="shared" si="0"/>
        <v>#N/A</v>
      </c>
      <c r="M4" t="e">
        <f t="shared" si="1"/>
        <v>#N/A</v>
      </c>
      <c r="N4" t="e">
        <f t="shared" si="2"/>
        <v>#N/A</v>
      </c>
      <c r="O4" t="e">
        <f t="shared" si="3"/>
        <v>#N/A</v>
      </c>
      <c r="P4" t="e">
        <f t="shared" si="4"/>
        <v>#N/A</v>
      </c>
    </row>
    <row r="5" spans="1:16" x14ac:dyDescent="0.2">
      <c r="A5" t="s">
        <v>167</v>
      </c>
      <c r="B5">
        <v>10004</v>
      </c>
      <c r="C5" s="113">
        <v>1018.3700000000002</v>
      </c>
      <c r="D5" s="113">
        <v>92.317194427605074</v>
      </c>
      <c r="E5" s="113">
        <v>40.247638474291463</v>
      </c>
      <c r="F5">
        <v>3</v>
      </c>
      <c r="G5" s="113">
        <v>14.242332402418866</v>
      </c>
      <c r="H5" s="113">
        <v>3.7915594617099999</v>
      </c>
      <c r="I5" s="113">
        <v>615.05000000000086</v>
      </c>
      <c r="J5" t="s">
        <v>145</v>
      </c>
      <c r="K5">
        <f>'1. Tilførsel'!E16</f>
        <v>0</v>
      </c>
      <c r="L5" t="e">
        <f t="shared" si="0"/>
        <v>#N/A</v>
      </c>
      <c r="M5" t="e">
        <f t="shared" si="1"/>
        <v>#N/A</v>
      </c>
      <c r="N5" t="e">
        <f t="shared" si="2"/>
        <v>#N/A</v>
      </c>
      <c r="O5" t="e">
        <f t="shared" si="3"/>
        <v>#N/A</v>
      </c>
      <c r="P5" t="e">
        <f t="shared" si="4"/>
        <v>#N/A</v>
      </c>
    </row>
    <row r="6" spans="1:16" x14ac:dyDescent="0.2">
      <c r="A6" t="s">
        <v>168</v>
      </c>
      <c r="B6">
        <v>10005</v>
      </c>
      <c r="C6" s="113">
        <v>1012.8599999999999</v>
      </c>
      <c r="D6" s="113">
        <v>84.555150982123138</v>
      </c>
      <c r="E6" s="113">
        <v>44.141627340127286</v>
      </c>
      <c r="F6">
        <v>3</v>
      </c>
      <c r="G6" s="113">
        <v>14.244461664899145</v>
      </c>
      <c r="H6" s="113">
        <v>4.6181744629399999</v>
      </c>
      <c r="I6" s="113">
        <v>620.17000000000064</v>
      </c>
      <c r="J6" t="s">
        <v>146</v>
      </c>
      <c r="K6">
        <f>'1. Tilførsel'!F16</f>
        <v>0</v>
      </c>
      <c r="L6" t="e">
        <f t="shared" si="0"/>
        <v>#N/A</v>
      </c>
      <c r="M6" t="e">
        <f t="shared" si="1"/>
        <v>#N/A</v>
      </c>
      <c r="N6" t="e">
        <f t="shared" si="2"/>
        <v>#N/A</v>
      </c>
      <c r="O6" t="e">
        <f t="shared" si="3"/>
        <v>#N/A</v>
      </c>
      <c r="P6" t="e">
        <f t="shared" si="4"/>
        <v>#N/A</v>
      </c>
    </row>
    <row r="7" spans="1:16" x14ac:dyDescent="0.2">
      <c r="A7" t="s">
        <v>169</v>
      </c>
      <c r="B7">
        <v>10006</v>
      </c>
      <c r="C7" s="113">
        <v>1014.4400000000002</v>
      </c>
      <c r="D7" s="113">
        <v>68.785050074385282</v>
      </c>
      <c r="E7" s="113">
        <v>50.942564618146321</v>
      </c>
      <c r="F7">
        <v>3</v>
      </c>
      <c r="G7" s="113">
        <v>8.4863689501024844</v>
      </c>
      <c r="H7" s="113">
        <v>6.9525450422099997</v>
      </c>
      <c r="I7" s="113">
        <v>620.17000000000064</v>
      </c>
      <c r="J7" t="s">
        <v>147</v>
      </c>
      <c r="K7">
        <f>'1. Tilførsel'!G16</f>
        <v>0</v>
      </c>
      <c r="L7" t="e">
        <f t="shared" si="0"/>
        <v>#N/A</v>
      </c>
      <c r="M7" t="e">
        <f t="shared" si="1"/>
        <v>#N/A</v>
      </c>
      <c r="N7" t="e">
        <f t="shared" si="2"/>
        <v>#N/A</v>
      </c>
      <c r="O7" t="e">
        <f t="shared" si="3"/>
        <v>#N/A</v>
      </c>
      <c r="P7" t="e">
        <f t="shared" si="4"/>
        <v>#N/A</v>
      </c>
    </row>
    <row r="8" spans="1:16" x14ac:dyDescent="0.2">
      <c r="A8" t="s">
        <v>170</v>
      </c>
      <c r="B8">
        <v>10007</v>
      </c>
      <c r="C8" s="113">
        <v>1003.3800000000003</v>
      </c>
      <c r="D8" s="113">
        <v>86.340611286341471</v>
      </c>
      <c r="E8" s="113">
        <v>34.299111985910933</v>
      </c>
      <c r="F8">
        <v>3</v>
      </c>
      <c r="G8" s="113">
        <v>12.873687381447787</v>
      </c>
      <c r="H8" s="113">
        <v>4.5938351217499998</v>
      </c>
      <c r="I8" s="113">
        <v>628.91000000000054</v>
      </c>
      <c r="J8" t="s">
        <v>148</v>
      </c>
      <c r="K8">
        <f>'1. Tilførsel'!H16</f>
        <v>0</v>
      </c>
      <c r="L8" t="e">
        <f t="shared" si="0"/>
        <v>#N/A</v>
      </c>
      <c r="M8" t="e">
        <f t="shared" si="1"/>
        <v>#N/A</v>
      </c>
      <c r="N8" t="e">
        <f t="shared" si="2"/>
        <v>#N/A</v>
      </c>
      <c r="O8" t="e">
        <f t="shared" si="3"/>
        <v>#N/A</v>
      </c>
      <c r="P8" t="e">
        <f t="shared" si="4"/>
        <v>#N/A</v>
      </c>
    </row>
    <row r="9" spans="1:16" x14ac:dyDescent="0.2">
      <c r="A9" t="s">
        <v>171</v>
      </c>
      <c r="B9">
        <v>10008</v>
      </c>
      <c r="C9" s="113">
        <v>1003.3100000000002</v>
      </c>
      <c r="D9" s="113">
        <v>98.585015627640814</v>
      </c>
      <c r="E9" s="113">
        <v>13.158442634575975</v>
      </c>
      <c r="F9">
        <v>3</v>
      </c>
      <c r="G9" s="113">
        <v>24.541617918493159</v>
      </c>
      <c r="H9" s="113">
        <v>2.6419006940699998</v>
      </c>
      <c r="I9" s="113">
        <v>628.91000000000054</v>
      </c>
      <c r="J9" t="s">
        <v>149</v>
      </c>
      <c r="K9">
        <f>'1. Tilførsel'!I16</f>
        <v>0</v>
      </c>
      <c r="L9" t="e">
        <f t="shared" si="0"/>
        <v>#N/A</v>
      </c>
      <c r="M9" t="e">
        <f t="shared" si="1"/>
        <v>#N/A</v>
      </c>
      <c r="N9" t="e">
        <f t="shared" si="2"/>
        <v>#N/A</v>
      </c>
      <c r="O9" t="e">
        <f t="shared" si="3"/>
        <v>#N/A</v>
      </c>
      <c r="P9" t="e">
        <f t="shared" si="4"/>
        <v>#N/A</v>
      </c>
    </row>
    <row r="10" spans="1:16" x14ac:dyDescent="0.2">
      <c r="A10" t="s">
        <v>172</v>
      </c>
      <c r="B10">
        <v>10009</v>
      </c>
      <c r="C10" s="113">
        <v>1011.7900000000002</v>
      </c>
      <c r="D10" s="113">
        <v>97.409273321994505</v>
      </c>
      <c r="E10" s="113">
        <v>15.333850534525567</v>
      </c>
      <c r="F10">
        <v>3</v>
      </c>
      <c r="G10" s="113">
        <v>8.8116834298732201</v>
      </c>
      <c r="H10" s="113">
        <v>3.7922438442799997</v>
      </c>
      <c r="I10" s="113">
        <v>626.83000000000061</v>
      </c>
      <c r="J10" t="s">
        <v>142</v>
      </c>
      <c r="K10">
        <f>'1. Tilførsel'!B17</f>
        <v>0</v>
      </c>
      <c r="L10" t="e">
        <f t="shared" si="0"/>
        <v>#N/A</v>
      </c>
      <c r="M10" t="e">
        <f t="shared" si="1"/>
        <v>#N/A</v>
      </c>
      <c r="N10" t="e">
        <f t="shared" si="2"/>
        <v>#N/A</v>
      </c>
      <c r="O10" t="e">
        <f t="shared" si="3"/>
        <v>#N/A</v>
      </c>
      <c r="P10" t="e">
        <f t="shared" si="4"/>
        <v>#N/A</v>
      </c>
    </row>
    <row r="11" spans="1:16" x14ac:dyDescent="0.2">
      <c r="A11" t="s">
        <v>173</v>
      </c>
      <c r="B11">
        <v>10010</v>
      </c>
      <c r="C11" s="113">
        <v>1033.9300000000003</v>
      </c>
      <c r="D11" s="113">
        <v>98.603503585899873</v>
      </c>
      <c r="E11" s="113">
        <v>7.2556507605350928</v>
      </c>
      <c r="F11">
        <v>3</v>
      </c>
      <c r="G11" s="113">
        <v>5.0847330075627779</v>
      </c>
      <c r="H11" s="113">
        <v>3.0247049537499997</v>
      </c>
      <c r="I11" s="113">
        <v>626.83000000000061</v>
      </c>
      <c r="J11" t="s">
        <v>143</v>
      </c>
      <c r="K11">
        <f>'1. Tilførsel'!C17</f>
        <v>0</v>
      </c>
      <c r="L11" t="e">
        <f t="shared" si="0"/>
        <v>#N/A</v>
      </c>
      <c r="M11" t="e">
        <f t="shared" si="1"/>
        <v>#N/A</v>
      </c>
      <c r="N11" t="e">
        <f t="shared" si="2"/>
        <v>#N/A</v>
      </c>
      <c r="O11" t="e">
        <f t="shared" si="3"/>
        <v>#N/A</v>
      </c>
      <c r="P11" t="e">
        <f t="shared" si="4"/>
        <v>#N/A</v>
      </c>
    </row>
    <row r="12" spans="1:16" x14ac:dyDescent="0.2">
      <c r="A12" t="s">
        <v>174</v>
      </c>
      <c r="B12">
        <v>10011</v>
      </c>
      <c r="C12" s="113">
        <v>1052.6800000000003</v>
      </c>
      <c r="D12" s="113">
        <v>98.303516709250957</v>
      </c>
      <c r="E12" s="113">
        <v>4.5649674133075173</v>
      </c>
      <c r="F12">
        <v>3</v>
      </c>
      <c r="G12" s="113">
        <v>4.6550260321896824</v>
      </c>
      <c r="H12" s="113">
        <v>3.0014865026499997</v>
      </c>
      <c r="I12" s="113">
        <v>626.26000000000067</v>
      </c>
      <c r="J12" t="s">
        <v>144</v>
      </c>
      <c r="K12">
        <f>'1. Tilførsel'!D17</f>
        <v>0</v>
      </c>
      <c r="L12" t="e">
        <f t="shared" si="0"/>
        <v>#N/A</v>
      </c>
      <c r="M12" t="e">
        <f t="shared" si="1"/>
        <v>#N/A</v>
      </c>
      <c r="N12" t="e">
        <f t="shared" si="2"/>
        <v>#N/A</v>
      </c>
      <c r="O12" t="e">
        <f t="shared" si="3"/>
        <v>#N/A</v>
      </c>
      <c r="P12" t="e">
        <f t="shared" si="4"/>
        <v>#N/A</v>
      </c>
    </row>
    <row r="13" spans="1:16" x14ac:dyDescent="0.2">
      <c r="A13" t="s">
        <v>175</v>
      </c>
      <c r="B13">
        <v>10012</v>
      </c>
      <c r="C13" s="113">
        <v>1038.3200000000004</v>
      </c>
      <c r="D13" s="113">
        <v>98.970594123575864</v>
      </c>
      <c r="E13" s="113">
        <v>4.7053015390618178</v>
      </c>
      <c r="F13">
        <v>3</v>
      </c>
      <c r="G13" s="113">
        <v>5.6672144344136992</v>
      </c>
      <c r="H13" s="113">
        <v>1.5420911607899999</v>
      </c>
      <c r="I13" s="113">
        <v>626.26000000000067</v>
      </c>
      <c r="J13" t="s">
        <v>145</v>
      </c>
      <c r="K13">
        <f>'1. Tilførsel'!E17</f>
        <v>0</v>
      </c>
      <c r="L13" t="e">
        <f t="shared" si="0"/>
        <v>#N/A</v>
      </c>
      <c r="M13" t="e">
        <f t="shared" si="1"/>
        <v>#N/A</v>
      </c>
      <c r="N13" t="e">
        <f t="shared" si="2"/>
        <v>#N/A</v>
      </c>
      <c r="O13" t="e">
        <f t="shared" si="3"/>
        <v>#N/A</v>
      </c>
      <c r="P13" t="e">
        <f t="shared" si="4"/>
        <v>#N/A</v>
      </c>
    </row>
    <row r="14" spans="1:16" x14ac:dyDescent="0.2">
      <c r="A14" t="s">
        <v>176</v>
      </c>
      <c r="B14">
        <v>10013</v>
      </c>
      <c r="C14" s="113">
        <v>1046.53</v>
      </c>
      <c r="D14" s="113">
        <v>92.865752743472257</v>
      </c>
      <c r="E14" s="113">
        <v>4.6096098103850398</v>
      </c>
      <c r="F14">
        <v>3</v>
      </c>
      <c r="G14" s="113">
        <v>10.493034325432312</v>
      </c>
      <c r="H14" s="113">
        <v>2.6858414598299998</v>
      </c>
      <c r="I14" s="113">
        <v>641.26000000000079</v>
      </c>
      <c r="J14" t="s">
        <v>146</v>
      </c>
      <c r="K14">
        <f>'1. Tilførsel'!F17</f>
        <v>0</v>
      </c>
      <c r="L14" t="e">
        <f t="shared" si="0"/>
        <v>#N/A</v>
      </c>
      <c r="M14" t="e">
        <f t="shared" si="1"/>
        <v>#N/A</v>
      </c>
      <c r="N14" t="e">
        <f t="shared" si="2"/>
        <v>#N/A</v>
      </c>
      <c r="O14" t="e">
        <f t="shared" si="3"/>
        <v>#N/A</v>
      </c>
      <c r="P14" t="e">
        <f t="shared" si="4"/>
        <v>#N/A</v>
      </c>
    </row>
    <row r="15" spans="1:16" x14ac:dyDescent="0.2">
      <c r="A15" t="s">
        <v>177</v>
      </c>
      <c r="B15">
        <v>10014</v>
      </c>
      <c r="C15" s="113">
        <v>1016.7400000000004</v>
      </c>
      <c r="D15" s="113">
        <v>99.692964550530405</v>
      </c>
      <c r="E15" s="113">
        <v>0</v>
      </c>
      <c r="F15">
        <v>1</v>
      </c>
      <c r="G15" s="113">
        <v>0</v>
      </c>
      <c r="H15" s="113">
        <v>1.5924050596699999</v>
      </c>
      <c r="I15" s="113">
        <v>607.3500000000007</v>
      </c>
      <c r="J15" t="s">
        <v>147</v>
      </c>
      <c r="K15">
        <f>'1. Tilførsel'!G17</f>
        <v>0</v>
      </c>
      <c r="L15" t="e">
        <f t="shared" si="0"/>
        <v>#N/A</v>
      </c>
      <c r="M15" t="e">
        <f t="shared" si="1"/>
        <v>#N/A</v>
      </c>
      <c r="N15" t="e">
        <f t="shared" si="2"/>
        <v>#N/A</v>
      </c>
      <c r="O15" t="e">
        <f t="shared" si="3"/>
        <v>#N/A</v>
      </c>
      <c r="P15" t="e">
        <f t="shared" si="4"/>
        <v>#N/A</v>
      </c>
    </row>
    <row r="16" spans="1:16" x14ac:dyDescent="0.2">
      <c r="A16" t="s">
        <v>178</v>
      </c>
      <c r="B16">
        <v>10015</v>
      </c>
      <c r="C16" s="113">
        <v>987.1500000000002</v>
      </c>
      <c r="D16" s="113">
        <v>98.011979505765922</v>
      </c>
      <c r="E16" s="113">
        <v>7.9752638666745368E-2</v>
      </c>
      <c r="F16">
        <v>1</v>
      </c>
      <c r="G16" s="113">
        <v>2.649231159572401</v>
      </c>
      <c r="H16" s="113">
        <v>1.6542131248999998</v>
      </c>
      <c r="I16" s="113">
        <v>607.3500000000007</v>
      </c>
      <c r="J16" t="s">
        <v>148</v>
      </c>
      <c r="K16">
        <f>'1. Tilførsel'!H17</f>
        <v>0</v>
      </c>
      <c r="L16" t="e">
        <f t="shared" si="0"/>
        <v>#N/A</v>
      </c>
      <c r="M16" t="e">
        <f t="shared" si="1"/>
        <v>#N/A</v>
      </c>
      <c r="N16" t="e">
        <f t="shared" si="2"/>
        <v>#N/A</v>
      </c>
      <c r="O16" t="e">
        <f t="shared" si="3"/>
        <v>#N/A</v>
      </c>
      <c r="P16" t="e">
        <f t="shared" si="4"/>
        <v>#N/A</v>
      </c>
    </row>
    <row r="17" spans="1:16" x14ac:dyDescent="0.2">
      <c r="A17" t="s">
        <v>179</v>
      </c>
      <c r="B17">
        <v>10016</v>
      </c>
      <c r="C17" s="113">
        <v>950.55000000000018</v>
      </c>
      <c r="D17" s="113">
        <v>73.050955438751529</v>
      </c>
      <c r="E17" s="113">
        <v>40.134487529793056</v>
      </c>
      <c r="F17">
        <v>1</v>
      </c>
      <c r="G17" s="113">
        <v>7.4211024360610622</v>
      </c>
      <c r="H17" s="113">
        <v>5.2325972195499997</v>
      </c>
      <c r="I17" s="113">
        <v>610.41000000000076</v>
      </c>
      <c r="J17" t="s">
        <v>149</v>
      </c>
      <c r="K17">
        <f>'1. Tilførsel'!I17</f>
        <v>0</v>
      </c>
      <c r="L17" t="e">
        <f t="shared" si="0"/>
        <v>#N/A</v>
      </c>
      <c r="M17" t="e">
        <f t="shared" si="1"/>
        <v>#N/A</v>
      </c>
      <c r="N17" t="e">
        <f t="shared" si="2"/>
        <v>#N/A</v>
      </c>
      <c r="O17" t="e">
        <f t="shared" si="3"/>
        <v>#N/A</v>
      </c>
      <c r="P17" t="e">
        <f t="shared" si="4"/>
        <v>#N/A</v>
      </c>
    </row>
    <row r="18" spans="1:16" x14ac:dyDescent="0.2">
      <c r="A18" t="s">
        <v>180</v>
      </c>
      <c r="B18">
        <v>10017</v>
      </c>
      <c r="C18" s="113">
        <v>928.85000000000036</v>
      </c>
      <c r="D18" s="113">
        <v>41.114338493395593</v>
      </c>
      <c r="E18" s="113">
        <v>40.662172836454708</v>
      </c>
      <c r="F18">
        <v>1</v>
      </c>
      <c r="G18" s="113">
        <v>11.208161416423739</v>
      </c>
      <c r="H18" s="113">
        <v>7.6429707201599992</v>
      </c>
      <c r="I18" s="113">
        <v>610.41000000000076</v>
      </c>
      <c r="J18" t="s">
        <v>142</v>
      </c>
      <c r="K18">
        <f>'1. Tilførsel'!B18</f>
        <v>0</v>
      </c>
      <c r="L18" t="e">
        <f t="shared" si="0"/>
        <v>#N/A</v>
      </c>
      <c r="M18" t="e">
        <f t="shared" si="1"/>
        <v>#N/A</v>
      </c>
      <c r="N18" t="e">
        <f t="shared" si="2"/>
        <v>#N/A</v>
      </c>
      <c r="O18" t="e">
        <f t="shared" si="3"/>
        <v>#N/A</v>
      </c>
      <c r="P18" t="e">
        <f t="shared" si="4"/>
        <v>#N/A</v>
      </c>
    </row>
    <row r="19" spans="1:16" x14ac:dyDescent="0.2">
      <c r="A19" t="s">
        <v>181</v>
      </c>
      <c r="B19">
        <v>10018</v>
      </c>
      <c r="C19" s="113">
        <v>967.10000000000014</v>
      </c>
      <c r="D19" s="113">
        <v>35.107529806779539</v>
      </c>
      <c r="E19" s="113">
        <v>64.723944276086868</v>
      </c>
      <c r="F19">
        <v>1</v>
      </c>
      <c r="G19" s="113">
        <v>8.974705845233494</v>
      </c>
      <c r="H19" s="113">
        <v>7.8260188175499996</v>
      </c>
      <c r="I19" s="113">
        <v>614.87000000000069</v>
      </c>
      <c r="J19" t="s">
        <v>143</v>
      </c>
      <c r="K19">
        <f>'1. Tilførsel'!C18</f>
        <v>0</v>
      </c>
      <c r="L19" t="e">
        <f t="shared" si="0"/>
        <v>#N/A</v>
      </c>
      <c r="M19" t="e">
        <f t="shared" si="1"/>
        <v>#N/A</v>
      </c>
      <c r="N19" t="e">
        <f t="shared" si="2"/>
        <v>#N/A</v>
      </c>
      <c r="O19" t="e">
        <f t="shared" si="3"/>
        <v>#N/A</v>
      </c>
      <c r="P19" t="e">
        <f t="shared" si="4"/>
        <v>#N/A</v>
      </c>
    </row>
    <row r="20" spans="1:16" x14ac:dyDescent="0.2">
      <c r="A20" t="s">
        <v>182</v>
      </c>
      <c r="B20">
        <v>10019</v>
      </c>
      <c r="C20" s="113">
        <v>1010.3000000000005</v>
      </c>
      <c r="D20" s="113">
        <v>30.43326177037833</v>
      </c>
      <c r="E20" s="113">
        <v>70.514773604026487</v>
      </c>
      <c r="F20">
        <v>1</v>
      </c>
      <c r="G20" s="113">
        <v>11.481847430535828</v>
      </c>
      <c r="H20" s="113">
        <v>10.302721522500001</v>
      </c>
      <c r="I20" s="113">
        <v>614.87000000000069</v>
      </c>
      <c r="J20" t="s">
        <v>144</v>
      </c>
      <c r="K20">
        <f>'1. Tilførsel'!D18</f>
        <v>0</v>
      </c>
      <c r="L20" t="e">
        <f t="shared" si="0"/>
        <v>#N/A</v>
      </c>
      <c r="M20" t="e">
        <f t="shared" si="1"/>
        <v>#N/A</v>
      </c>
      <c r="N20" t="e">
        <f t="shared" si="2"/>
        <v>#N/A</v>
      </c>
      <c r="O20" t="e">
        <f t="shared" si="3"/>
        <v>#N/A</v>
      </c>
      <c r="P20" t="e">
        <f t="shared" si="4"/>
        <v>#N/A</v>
      </c>
    </row>
    <row r="21" spans="1:16" x14ac:dyDescent="0.2">
      <c r="A21" t="s">
        <v>183</v>
      </c>
      <c r="B21">
        <v>10020</v>
      </c>
      <c r="C21" s="113">
        <v>1039.1700000000005</v>
      </c>
      <c r="D21" s="113">
        <v>86.737385673666438</v>
      </c>
      <c r="E21" s="113">
        <v>62.169694775258435</v>
      </c>
      <c r="F21">
        <v>3</v>
      </c>
      <c r="G21" s="113">
        <v>6.4463000573891547</v>
      </c>
      <c r="H21" s="113">
        <v>4.3676030246900002</v>
      </c>
      <c r="I21" s="113">
        <v>615.05000000000086</v>
      </c>
      <c r="J21" t="s">
        <v>145</v>
      </c>
      <c r="K21">
        <f>'1. Tilførsel'!E18</f>
        <v>0</v>
      </c>
      <c r="L21" t="e">
        <f t="shared" si="0"/>
        <v>#N/A</v>
      </c>
      <c r="M21" t="e">
        <f t="shared" si="1"/>
        <v>#N/A</v>
      </c>
      <c r="N21" t="e">
        <f t="shared" si="2"/>
        <v>#N/A</v>
      </c>
      <c r="O21" t="e">
        <f t="shared" si="3"/>
        <v>#N/A</v>
      </c>
      <c r="P21" t="e">
        <f t="shared" si="4"/>
        <v>#N/A</v>
      </c>
    </row>
    <row r="22" spans="1:16" x14ac:dyDescent="0.2">
      <c r="A22" t="s">
        <v>184</v>
      </c>
      <c r="B22">
        <v>10021</v>
      </c>
      <c r="C22" s="113">
        <v>1045.7900000000004</v>
      </c>
      <c r="D22" s="113">
        <v>85.129846585855105</v>
      </c>
      <c r="E22" s="113">
        <v>60.242451473005083</v>
      </c>
      <c r="F22">
        <v>3</v>
      </c>
      <c r="G22" s="113">
        <v>8.4757683316615022</v>
      </c>
      <c r="H22" s="113">
        <v>4.2841537942999999</v>
      </c>
      <c r="I22" s="113">
        <v>615.05000000000086</v>
      </c>
      <c r="J22" t="s">
        <v>146</v>
      </c>
      <c r="K22">
        <f>'1. Tilførsel'!F18</f>
        <v>0</v>
      </c>
      <c r="L22" t="e">
        <f t="shared" si="0"/>
        <v>#N/A</v>
      </c>
      <c r="M22" t="e">
        <f t="shared" si="1"/>
        <v>#N/A</v>
      </c>
      <c r="N22" t="e">
        <f t="shared" si="2"/>
        <v>#N/A</v>
      </c>
      <c r="O22" t="e">
        <f t="shared" si="3"/>
        <v>#N/A</v>
      </c>
      <c r="P22" t="e">
        <f t="shared" si="4"/>
        <v>#N/A</v>
      </c>
    </row>
    <row r="23" spans="1:16" x14ac:dyDescent="0.2">
      <c r="A23" t="s">
        <v>185</v>
      </c>
      <c r="B23">
        <v>10022</v>
      </c>
      <c r="C23" s="113">
        <v>1043.4900000000005</v>
      </c>
      <c r="D23" s="113">
        <v>75.375377246413962</v>
      </c>
      <c r="E23" s="113">
        <v>63.618009532280851</v>
      </c>
      <c r="F23">
        <v>3</v>
      </c>
      <c r="G23" s="113">
        <v>9.296668027909698</v>
      </c>
      <c r="H23" s="113">
        <v>5.7896005953499996</v>
      </c>
      <c r="I23" s="113">
        <v>620.17000000000064</v>
      </c>
      <c r="J23" t="s">
        <v>147</v>
      </c>
      <c r="K23">
        <f>'1. Tilførsel'!G18</f>
        <v>0</v>
      </c>
      <c r="L23" t="e">
        <f t="shared" si="0"/>
        <v>#N/A</v>
      </c>
      <c r="M23" t="e">
        <f t="shared" si="1"/>
        <v>#N/A</v>
      </c>
      <c r="N23" t="e">
        <f t="shared" si="2"/>
        <v>#N/A</v>
      </c>
      <c r="O23" t="e">
        <f t="shared" si="3"/>
        <v>#N/A</v>
      </c>
      <c r="P23" t="e">
        <f t="shared" si="4"/>
        <v>#N/A</v>
      </c>
    </row>
    <row r="24" spans="1:16" x14ac:dyDescent="0.2">
      <c r="A24" t="s">
        <v>186</v>
      </c>
      <c r="B24">
        <v>10023</v>
      </c>
      <c r="C24" s="113">
        <v>1064.3500000000001</v>
      </c>
      <c r="D24" s="113">
        <v>66.440408113574335</v>
      </c>
      <c r="E24" s="113">
        <v>60.856706266681599</v>
      </c>
      <c r="F24">
        <v>3</v>
      </c>
      <c r="G24" s="113">
        <v>7.2762000989996745</v>
      </c>
      <c r="H24" s="113">
        <v>6.2287228107599999</v>
      </c>
      <c r="I24" s="113">
        <v>620.17000000000064</v>
      </c>
      <c r="J24" t="s">
        <v>148</v>
      </c>
      <c r="K24">
        <f>'1. Tilførsel'!H18</f>
        <v>0</v>
      </c>
      <c r="L24" t="e">
        <f t="shared" si="0"/>
        <v>#N/A</v>
      </c>
      <c r="M24" t="e">
        <f t="shared" si="1"/>
        <v>#N/A</v>
      </c>
      <c r="N24" t="e">
        <f t="shared" si="2"/>
        <v>#N/A</v>
      </c>
      <c r="O24" t="e">
        <f t="shared" si="3"/>
        <v>#N/A</v>
      </c>
      <c r="P24" t="e">
        <f t="shared" si="4"/>
        <v>#N/A</v>
      </c>
    </row>
    <row r="25" spans="1:16" x14ac:dyDescent="0.2">
      <c r="A25" t="s">
        <v>187</v>
      </c>
      <c r="B25">
        <v>10024</v>
      </c>
      <c r="C25" s="113">
        <v>1049.4200000000005</v>
      </c>
      <c r="D25" s="113">
        <v>72.538251891817026</v>
      </c>
      <c r="E25" s="113">
        <v>59.273339919618564</v>
      </c>
      <c r="F25">
        <v>3</v>
      </c>
      <c r="G25" s="113">
        <v>18.861748541502291</v>
      </c>
      <c r="H25" s="113">
        <v>5.4682916750899997</v>
      </c>
      <c r="I25" s="113">
        <v>628.91000000000054</v>
      </c>
      <c r="J25" t="s">
        <v>149</v>
      </c>
      <c r="K25">
        <f>'1. Tilførsel'!I18</f>
        <v>0</v>
      </c>
      <c r="L25" t="e">
        <f t="shared" si="0"/>
        <v>#N/A</v>
      </c>
      <c r="M25" t="e">
        <f t="shared" si="1"/>
        <v>#N/A</v>
      </c>
      <c r="N25" t="e">
        <f t="shared" si="2"/>
        <v>#N/A</v>
      </c>
      <c r="O25" t="e">
        <f t="shared" si="3"/>
        <v>#N/A</v>
      </c>
      <c r="P25" t="e">
        <f t="shared" si="4"/>
        <v>#N/A</v>
      </c>
    </row>
    <row r="26" spans="1:16" x14ac:dyDescent="0.2">
      <c r="A26" t="s">
        <v>188</v>
      </c>
      <c r="B26">
        <v>10025</v>
      </c>
      <c r="C26" s="113">
        <v>1022.1300000000005</v>
      </c>
      <c r="D26" s="113">
        <v>66.546815851443938</v>
      </c>
      <c r="E26" s="113">
        <v>66.870430691270016</v>
      </c>
      <c r="F26">
        <v>3</v>
      </c>
      <c r="G26" s="113">
        <v>10.448914010544001</v>
      </c>
      <c r="H26" s="113">
        <v>6.5239598607699998</v>
      </c>
      <c r="I26" s="113">
        <v>628.91000000000054</v>
      </c>
    </row>
    <row r="27" spans="1:16" x14ac:dyDescent="0.2">
      <c r="A27" t="s">
        <v>189</v>
      </c>
      <c r="B27">
        <v>10026</v>
      </c>
      <c r="C27" s="113">
        <v>1019.6300000000001</v>
      </c>
      <c r="D27" s="113">
        <v>34.40383313476331</v>
      </c>
      <c r="E27" s="113">
        <v>61.792324933337952</v>
      </c>
      <c r="F27">
        <v>3</v>
      </c>
      <c r="G27" s="113">
        <v>5.6790747696314519</v>
      </c>
      <c r="H27" s="113">
        <v>16.6643880723</v>
      </c>
      <c r="I27" s="113">
        <v>626.83000000000061</v>
      </c>
      <c r="K27" t="s">
        <v>150</v>
      </c>
      <c r="M27" s="113" t="e">
        <f t="array" ref="M27">AVERAGE(IF(ISERROR(M2:M25),"",M2:M25))</f>
        <v>#DIV/0!</v>
      </c>
      <c r="N27" s="113" t="e">
        <f t="array" ref="N27">AVERAGE(IF(ISERROR(N2:N25),"",N2:N25))</f>
        <v>#DIV/0!</v>
      </c>
      <c r="O27" s="113" t="e">
        <f t="array" ref="O27">AVERAGE(IF(ISERROR(O2:O25),"",O2:O25))</f>
        <v>#DIV/0!</v>
      </c>
      <c r="P27" s="113" t="e" cm="1">
        <f t="array" ref="P27">AVERAGE(IF(ISERROR(P2:P25),"",P2:P25))</f>
        <v>#DIV/0!</v>
      </c>
    </row>
    <row r="28" spans="1:16" x14ac:dyDescent="0.2">
      <c r="A28" t="s">
        <v>190</v>
      </c>
      <c r="B28">
        <v>10027</v>
      </c>
      <c r="C28" s="113">
        <v>1042.28</v>
      </c>
      <c r="D28" s="113">
        <v>79.165621486968234</v>
      </c>
      <c r="E28" s="113">
        <v>61.294521091212921</v>
      </c>
      <c r="F28">
        <v>3</v>
      </c>
      <c r="G28" s="113">
        <v>12.515490752980753</v>
      </c>
      <c r="H28" s="113">
        <v>7.3034616251099997</v>
      </c>
      <c r="I28" s="113">
        <v>626.83000000000061</v>
      </c>
    </row>
    <row r="29" spans="1:16" x14ac:dyDescent="0.2">
      <c r="A29" t="s">
        <v>191</v>
      </c>
      <c r="B29">
        <v>10028</v>
      </c>
      <c r="C29" s="113">
        <v>1060.73</v>
      </c>
      <c r="D29" s="113">
        <v>87.318314452613791</v>
      </c>
      <c r="E29" s="113">
        <v>60.986675734993121</v>
      </c>
      <c r="F29">
        <v>3</v>
      </c>
      <c r="G29" s="113">
        <v>7.2316998562683468</v>
      </c>
      <c r="H29" s="113">
        <v>4.5229621422299999</v>
      </c>
      <c r="I29" s="113">
        <v>626.26000000000067</v>
      </c>
    </row>
    <row r="30" spans="1:16" x14ac:dyDescent="0.2">
      <c r="A30" t="s">
        <v>192</v>
      </c>
      <c r="B30">
        <v>10029</v>
      </c>
      <c r="C30" s="113">
        <v>1049.4600000000003</v>
      </c>
      <c r="D30" s="113">
        <v>78.745063565771687</v>
      </c>
      <c r="E30" s="113">
        <v>47.897019791751724</v>
      </c>
      <c r="F30">
        <v>3</v>
      </c>
      <c r="G30" s="113">
        <v>10.505010564411899</v>
      </c>
      <c r="H30" s="113">
        <v>6.0976572726499993</v>
      </c>
      <c r="I30" s="113">
        <v>626.26000000000067</v>
      </c>
    </row>
    <row r="31" spans="1:16" x14ac:dyDescent="0.2">
      <c r="A31" t="s">
        <v>193</v>
      </c>
      <c r="B31">
        <v>10030</v>
      </c>
      <c r="C31" s="113">
        <v>1026.2900000000004</v>
      </c>
      <c r="D31" s="113">
        <v>80.296051178946044</v>
      </c>
      <c r="E31" s="113">
        <v>35.951850317083519</v>
      </c>
      <c r="F31">
        <v>3</v>
      </c>
      <c r="G31" s="113">
        <v>10.254613428637716</v>
      </c>
      <c r="H31" s="113">
        <v>6.4413288336399992</v>
      </c>
      <c r="I31" s="113">
        <v>641.26000000000079</v>
      </c>
    </row>
    <row r="32" spans="1:16" x14ac:dyDescent="0.2">
      <c r="A32" t="s">
        <v>194</v>
      </c>
      <c r="B32">
        <v>10031</v>
      </c>
      <c r="C32" s="113">
        <v>975.86</v>
      </c>
      <c r="D32" s="113">
        <v>89.565084626146913</v>
      </c>
      <c r="E32" s="113">
        <v>6.6245197997840153</v>
      </c>
      <c r="F32">
        <v>3</v>
      </c>
      <c r="G32" s="113">
        <v>1.6204226873365659</v>
      </c>
      <c r="H32" s="113">
        <v>3.6546059899399999</v>
      </c>
      <c r="I32" s="113">
        <v>641.26000000000079</v>
      </c>
    </row>
    <row r="33" spans="1:9" x14ac:dyDescent="0.2">
      <c r="A33" t="s">
        <v>195</v>
      </c>
      <c r="B33">
        <v>10032</v>
      </c>
      <c r="C33" s="113">
        <v>1010.75</v>
      </c>
      <c r="D33" s="113">
        <v>94.206786386649071</v>
      </c>
      <c r="E33" s="113">
        <v>4.2410186457502759</v>
      </c>
      <c r="F33">
        <v>1</v>
      </c>
      <c r="G33" s="113">
        <v>17.504790410529761</v>
      </c>
      <c r="H33" s="113">
        <v>2.5373607010799999</v>
      </c>
      <c r="I33" s="113">
        <v>602.92000000000064</v>
      </c>
    </row>
    <row r="34" spans="1:9" x14ac:dyDescent="0.2">
      <c r="A34" t="s">
        <v>196</v>
      </c>
      <c r="B34">
        <v>10033</v>
      </c>
      <c r="C34" s="113">
        <v>1012.9500000000005</v>
      </c>
      <c r="D34" s="113">
        <v>87.193492719917998</v>
      </c>
      <c r="E34" s="113">
        <v>16.51455790676987</v>
      </c>
      <c r="F34">
        <v>1</v>
      </c>
      <c r="G34" s="113">
        <v>5.3101319918401835</v>
      </c>
      <c r="H34" s="113">
        <v>3.1359442951399998</v>
      </c>
      <c r="I34" s="113">
        <v>602.59000000000071</v>
      </c>
    </row>
    <row r="35" spans="1:9" x14ac:dyDescent="0.2">
      <c r="A35" t="s">
        <v>197</v>
      </c>
      <c r="B35">
        <v>10034</v>
      </c>
      <c r="C35" s="113">
        <v>991.98000000000047</v>
      </c>
      <c r="D35" s="113">
        <v>64.471946966552153</v>
      </c>
      <c r="E35" s="113">
        <v>53.431041587935177</v>
      </c>
      <c r="F35">
        <v>1</v>
      </c>
      <c r="G35" s="113">
        <v>7.0320997549635642</v>
      </c>
      <c r="H35" s="113">
        <v>5.9343761712199994</v>
      </c>
      <c r="I35" s="113">
        <v>602.59000000000071</v>
      </c>
    </row>
    <row r="36" spans="1:9" x14ac:dyDescent="0.2">
      <c r="A36" t="s">
        <v>198</v>
      </c>
      <c r="B36">
        <v>10035</v>
      </c>
      <c r="C36" s="113">
        <v>961.30000000000041</v>
      </c>
      <c r="D36" s="113">
        <v>38.772300445821053</v>
      </c>
      <c r="E36" s="113">
        <v>80.209324588978546</v>
      </c>
      <c r="F36">
        <v>1</v>
      </c>
      <c r="G36" s="113">
        <v>9.4543516168988031</v>
      </c>
      <c r="H36" s="113">
        <v>9.0738105238899998</v>
      </c>
      <c r="I36" s="113">
        <v>606.8500000000007</v>
      </c>
    </row>
    <row r="37" spans="1:9" x14ac:dyDescent="0.2">
      <c r="A37" t="s">
        <v>199</v>
      </c>
      <c r="B37">
        <v>10036</v>
      </c>
      <c r="C37" s="113">
        <v>953.14000000000033</v>
      </c>
      <c r="D37" s="113">
        <v>20.580668788832348</v>
      </c>
      <c r="E37" s="113">
        <v>72.006651253271784</v>
      </c>
      <c r="F37">
        <v>1</v>
      </c>
      <c r="G37" s="113">
        <v>11.55433581401185</v>
      </c>
      <c r="H37" s="113">
        <v>11.886261321700001</v>
      </c>
      <c r="I37" s="113">
        <v>606.8500000000007</v>
      </c>
    </row>
    <row r="38" spans="1:9" x14ac:dyDescent="0.2">
      <c r="A38" t="s">
        <v>200</v>
      </c>
      <c r="B38">
        <v>10037</v>
      </c>
      <c r="C38" s="113">
        <v>959.59000000000037</v>
      </c>
      <c r="D38" s="113">
        <v>16.189528919167799</v>
      </c>
      <c r="E38" s="113">
        <v>80.910011941833488</v>
      </c>
      <c r="F38">
        <v>1</v>
      </c>
      <c r="G38" s="113">
        <v>8.0891801440437003</v>
      </c>
      <c r="H38" s="113">
        <v>10.8011414573</v>
      </c>
      <c r="I38" s="113">
        <v>609.21000000000072</v>
      </c>
    </row>
    <row r="39" spans="1:9" x14ac:dyDescent="0.2">
      <c r="A39" t="s">
        <v>201</v>
      </c>
      <c r="B39">
        <v>10038</v>
      </c>
      <c r="C39" s="113">
        <v>1001.8200000000004</v>
      </c>
      <c r="D39" s="113">
        <v>37.809426078090432</v>
      </c>
      <c r="E39" s="113">
        <v>75.558780790536431</v>
      </c>
      <c r="F39">
        <v>1</v>
      </c>
      <c r="G39" s="113">
        <v>7.5062857199193882</v>
      </c>
      <c r="H39" s="113">
        <v>8.9742358644999989</v>
      </c>
      <c r="I39" s="113">
        <v>609.21000000000072</v>
      </c>
    </row>
    <row r="40" spans="1:9" x14ac:dyDescent="0.2">
      <c r="A40" t="s">
        <v>202</v>
      </c>
      <c r="B40">
        <v>10039</v>
      </c>
      <c r="C40" s="113">
        <v>1082.2400000000002</v>
      </c>
      <c r="D40" s="113">
        <v>90.283552295974332</v>
      </c>
      <c r="E40" s="113">
        <v>47.248161076606657</v>
      </c>
      <c r="F40">
        <v>3</v>
      </c>
      <c r="G40" s="113">
        <v>5.093599945808303</v>
      </c>
      <c r="H40" s="113">
        <v>4.1227686375600001</v>
      </c>
      <c r="I40" s="113">
        <v>607.85000000000059</v>
      </c>
    </row>
    <row r="41" spans="1:9" x14ac:dyDescent="0.2">
      <c r="A41" t="s">
        <v>203</v>
      </c>
      <c r="B41">
        <v>10040</v>
      </c>
      <c r="C41" s="113">
        <v>1121.6100000000001</v>
      </c>
      <c r="D41" s="113">
        <v>92.750900782179755</v>
      </c>
      <c r="E41" s="113">
        <v>62.062536532499813</v>
      </c>
      <c r="F41">
        <v>3</v>
      </c>
      <c r="G41" s="113">
        <v>7.5576998643084297</v>
      </c>
      <c r="H41" s="113">
        <v>3.46175663512</v>
      </c>
      <c r="I41" s="113">
        <v>607.85000000000059</v>
      </c>
    </row>
    <row r="42" spans="1:9" x14ac:dyDescent="0.2">
      <c r="A42" t="s">
        <v>204</v>
      </c>
      <c r="B42">
        <v>10041</v>
      </c>
      <c r="C42" s="113">
        <v>1134.6500000000001</v>
      </c>
      <c r="D42" s="113">
        <v>92.099563011184173</v>
      </c>
      <c r="E42" s="113">
        <v>24.107985525854943</v>
      </c>
      <c r="F42">
        <v>3</v>
      </c>
      <c r="G42" s="113">
        <v>4.828200207717642</v>
      </c>
      <c r="H42" s="113">
        <v>2.7150036929799999</v>
      </c>
      <c r="I42" s="113">
        <v>603.51000000000067</v>
      </c>
    </row>
    <row r="43" spans="1:9" x14ac:dyDescent="0.2">
      <c r="A43" t="s">
        <v>205</v>
      </c>
      <c r="B43">
        <v>10042</v>
      </c>
      <c r="C43" s="113">
        <v>1147.8600000000004</v>
      </c>
      <c r="D43" s="113">
        <v>85.935415607205243</v>
      </c>
      <c r="E43" s="113">
        <v>52.167338019557285</v>
      </c>
      <c r="F43">
        <v>3</v>
      </c>
      <c r="G43" s="113">
        <v>6.8128002799995162</v>
      </c>
      <c r="H43" s="113">
        <v>3.8269703700399997</v>
      </c>
      <c r="I43" s="113">
        <v>603.51000000000067</v>
      </c>
    </row>
    <row r="44" spans="1:9" x14ac:dyDescent="0.2">
      <c r="A44" t="s">
        <v>206</v>
      </c>
      <c r="B44">
        <v>10043</v>
      </c>
      <c r="C44" s="113">
        <v>1092.7800000000004</v>
      </c>
      <c r="D44" s="113">
        <v>80.046378219018166</v>
      </c>
      <c r="E44" s="113">
        <v>74.553293231102245</v>
      </c>
      <c r="F44">
        <v>3</v>
      </c>
      <c r="G44" s="113">
        <v>8.4824997754755653</v>
      </c>
      <c r="H44" s="113">
        <v>4.6828826405099999</v>
      </c>
      <c r="I44" s="113">
        <v>601.2300000000007</v>
      </c>
    </row>
    <row r="45" spans="1:9" x14ac:dyDescent="0.2">
      <c r="A45" t="s">
        <v>207</v>
      </c>
      <c r="B45">
        <v>10044</v>
      </c>
      <c r="C45" s="113">
        <v>1035.8700000000003</v>
      </c>
      <c r="D45" s="113">
        <v>85.12957509885608</v>
      </c>
      <c r="E45" s="113">
        <v>64.20431115092768</v>
      </c>
      <c r="F45">
        <v>3</v>
      </c>
      <c r="G45" s="113">
        <v>12.578664087107212</v>
      </c>
      <c r="H45" s="113">
        <v>4.03233671974</v>
      </c>
      <c r="I45" s="113">
        <v>601.2300000000007</v>
      </c>
    </row>
    <row r="46" spans="1:9" x14ac:dyDescent="0.2">
      <c r="A46" t="s">
        <v>208</v>
      </c>
      <c r="B46">
        <v>10045</v>
      </c>
      <c r="C46" s="113">
        <v>1021.0900000000001</v>
      </c>
      <c r="D46" s="113">
        <v>76.972853720075747</v>
      </c>
      <c r="E46" s="113">
        <v>53.986719959327779</v>
      </c>
      <c r="F46">
        <v>3</v>
      </c>
      <c r="G46" s="113">
        <v>9.4394172801656335</v>
      </c>
      <c r="H46" s="113">
        <v>5.2641477195199995</v>
      </c>
      <c r="I46" s="113">
        <v>601.6200000000008</v>
      </c>
    </row>
    <row r="47" spans="1:9" x14ac:dyDescent="0.2">
      <c r="A47" t="s">
        <v>209</v>
      </c>
      <c r="B47">
        <v>10046</v>
      </c>
      <c r="C47" s="113">
        <v>1039.6400000000001</v>
      </c>
      <c r="D47" s="113">
        <v>89.623531594377539</v>
      </c>
      <c r="E47" s="113">
        <v>75.630525150662322</v>
      </c>
      <c r="F47">
        <v>3</v>
      </c>
      <c r="G47" s="113">
        <v>6.8506002000240018</v>
      </c>
      <c r="H47" s="113">
        <v>4.1507035249999999</v>
      </c>
      <c r="I47" s="113">
        <v>601.6200000000008</v>
      </c>
    </row>
    <row r="48" spans="1:9" x14ac:dyDescent="0.2">
      <c r="A48" t="s">
        <v>210</v>
      </c>
      <c r="B48">
        <v>10047</v>
      </c>
      <c r="C48" s="113">
        <v>1052.9700000000005</v>
      </c>
      <c r="D48" s="113">
        <v>85.346696564330671</v>
      </c>
      <c r="E48" s="113">
        <v>78.438835132239362</v>
      </c>
      <c r="F48">
        <v>3</v>
      </c>
      <c r="G48" s="113">
        <v>6.6775000361004739</v>
      </c>
      <c r="H48" s="113">
        <v>5.4767407889099999</v>
      </c>
      <c r="I48" s="113">
        <v>611.01000000000056</v>
      </c>
    </row>
    <row r="49" spans="1:9" x14ac:dyDescent="0.2">
      <c r="A49" t="s">
        <v>211</v>
      </c>
      <c r="B49">
        <v>10048</v>
      </c>
      <c r="C49" s="113">
        <v>1044.4300000000003</v>
      </c>
      <c r="D49" s="113">
        <v>82.719246493305477</v>
      </c>
      <c r="E49" s="113">
        <v>61.11531311622354</v>
      </c>
      <c r="F49">
        <v>3</v>
      </c>
      <c r="G49" s="113">
        <v>16.342600201573674</v>
      </c>
      <c r="H49" s="113">
        <v>6.4543841976999996</v>
      </c>
      <c r="I49" s="113">
        <v>611.01000000000056</v>
      </c>
    </row>
    <row r="50" spans="1:9" x14ac:dyDescent="0.2">
      <c r="A50" t="s">
        <v>212</v>
      </c>
      <c r="B50">
        <v>10049</v>
      </c>
      <c r="C50" s="113">
        <v>1038.9199999999998</v>
      </c>
      <c r="D50" s="113">
        <v>92.477648604525939</v>
      </c>
      <c r="E50" s="113">
        <v>52.67400878401839</v>
      </c>
      <c r="F50">
        <v>3</v>
      </c>
      <c r="G50" s="113">
        <v>23.130694370147129</v>
      </c>
      <c r="H50" s="113">
        <v>6.0541553766399998</v>
      </c>
      <c r="I50" s="113">
        <v>635.1000000000007</v>
      </c>
    </row>
    <row r="51" spans="1:9" x14ac:dyDescent="0.2">
      <c r="A51" t="s">
        <v>213</v>
      </c>
      <c r="B51">
        <v>10050</v>
      </c>
      <c r="C51" s="113">
        <v>995.56999999999994</v>
      </c>
      <c r="D51" s="113">
        <v>94.598603173844751</v>
      </c>
      <c r="E51" s="113">
        <v>20.192441987642979</v>
      </c>
      <c r="F51">
        <v>3</v>
      </c>
      <c r="G51" s="113">
        <v>40.514277472111971</v>
      </c>
      <c r="H51" s="113">
        <v>4.9079445017299994</v>
      </c>
      <c r="I51" s="113">
        <v>635.1000000000007</v>
      </c>
    </row>
    <row r="52" spans="1:9" x14ac:dyDescent="0.2">
      <c r="A52" t="s">
        <v>214</v>
      </c>
      <c r="B52">
        <v>10051</v>
      </c>
      <c r="C52" s="113">
        <v>968.47000000000025</v>
      </c>
      <c r="D52" s="113">
        <v>95.199078671294785</v>
      </c>
      <c r="E52" s="113">
        <v>7.9475352891538158</v>
      </c>
      <c r="F52">
        <v>3</v>
      </c>
      <c r="G52" s="113">
        <v>4.8639728393747284</v>
      </c>
      <c r="H52" s="113">
        <v>3.1312682171199997</v>
      </c>
      <c r="I52" s="113">
        <v>657.08000000000038</v>
      </c>
    </row>
    <row r="53" spans="1:9" x14ac:dyDescent="0.2">
      <c r="A53" t="s">
        <v>215</v>
      </c>
      <c r="B53">
        <v>10052</v>
      </c>
      <c r="C53" s="113">
        <v>982.9600000000006</v>
      </c>
      <c r="D53" s="113">
        <v>89.705225241571469</v>
      </c>
      <c r="E53" s="113">
        <v>19.215528755395482</v>
      </c>
      <c r="F53">
        <v>3</v>
      </c>
      <c r="G53" s="113">
        <v>2.2850252084271823</v>
      </c>
      <c r="H53" s="113">
        <v>1.4480315236399999</v>
      </c>
      <c r="I53" s="113">
        <v>659.81000000000051</v>
      </c>
    </row>
    <row r="54" spans="1:9" x14ac:dyDescent="0.2">
      <c r="A54" t="s">
        <v>216</v>
      </c>
      <c r="B54">
        <v>10053</v>
      </c>
      <c r="C54" s="113">
        <v>974.97000000000048</v>
      </c>
      <c r="D54" s="113">
        <v>97.955821014342646</v>
      </c>
      <c r="E54" s="113">
        <v>11.453212049603973</v>
      </c>
      <c r="F54">
        <v>3</v>
      </c>
      <c r="G54" s="113">
        <v>1.2629822535294637</v>
      </c>
      <c r="H54" s="113">
        <v>1.5312440328899999</v>
      </c>
      <c r="I54" s="113">
        <v>659.81000000000051</v>
      </c>
    </row>
    <row r="55" spans="1:9" x14ac:dyDescent="0.2">
      <c r="A55" t="s">
        <v>217</v>
      </c>
      <c r="B55">
        <v>10054</v>
      </c>
      <c r="C55" s="113">
        <v>992.43000000000029</v>
      </c>
      <c r="D55" s="113">
        <v>89.217702004950411</v>
      </c>
      <c r="E55" s="113">
        <v>17.438125442155179</v>
      </c>
      <c r="F55">
        <v>1</v>
      </c>
      <c r="G55" s="113">
        <v>4.807180711702812</v>
      </c>
      <c r="H55" s="113">
        <v>2.2362781512700001</v>
      </c>
      <c r="I55" s="113">
        <v>602.92000000000064</v>
      </c>
    </row>
    <row r="56" spans="1:9" x14ac:dyDescent="0.2">
      <c r="A56" t="s">
        <v>218</v>
      </c>
      <c r="B56">
        <v>10055</v>
      </c>
      <c r="C56" s="113">
        <v>1002.0700000000003</v>
      </c>
      <c r="D56" s="113">
        <v>35.140019501422088</v>
      </c>
      <c r="E56" s="113">
        <v>63.004308470328517</v>
      </c>
      <c r="F56">
        <v>1</v>
      </c>
      <c r="G56" s="113">
        <v>10.209570410089196</v>
      </c>
      <c r="H56" s="113">
        <v>8.7198749855199988</v>
      </c>
      <c r="I56" s="113">
        <v>602.59000000000071</v>
      </c>
    </row>
    <row r="57" spans="1:9" x14ac:dyDescent="0.2">
      <c r="A57" t="s">
        <v>219</v>
      </c>
      <c r="B57">
        <v>10056</v>
      </c>
      <c r="C57" s="113">
        <v>988.45000000000039</v>
      </c>
      <c r="D57" s="113">
        <v>18.467439275882118</v>
      </c>
      <c r="E57" s="113">
        <v>78.989526219111056</v>
      </c>
      <c r="F57">
        <v>1</v>
      </c>
      <c r="G57" s="113">
        <v>11.695864565326762</v>
      </c>
      <c r="H57" s="113">
        <v>12.478454217000001</v>
      </c>
      <c r="I57" s="113">
        <v>602.59000000000071</v>
      </c>
    </row>
    <row r="58" spans="1:9" x14ac:dyDescent="0.2">
      <c r="A58" t="s">
        <v>220</v>
      </c>
      <c r="B58">
        <v>10057</v>
      </c>
      <c r="C58" s="113">
        <v>962.07000000000028</v>
      </c>
      <c r="D58" s="113">
        <v>36.53486287106071</v>
      </c>
      <c r="E58" s="113">
        <v>75.66531190892762</v>
      </c>
      <c r="F58">
        <v>1</v>
      </c>
      <c r="G58" s="113">
        <v>8.2663346877096213</v>
      </c>
      <c r="H58" s="113">
        <v>10.275057844000001</v>
      </c>
      <c r="I58" s="113">
        <v>606.8500000000007</v>
      </c>
    </row>
    <row r="59" spans="1:9" x14ac:dyDescent="0.2">
      <c r="A59" t="s">
        <v>221</v>
      </c>
      <c r="B59">
        <v>10058</v>
      </c>
      <c r="C59" s="113">
        <v>957.78000000000009</v>
      </c>
      <c r="D59" s="113">
        <v>25.201249030599374</v>
      </c>
      <c r="E59" s="113">
        <v>80.903060054691778</v>
      </c>
      <c r="F59">
        <v>1</v>
      </c>
      <c r="G59" s="113">
        <v>7.0953833899263357</v>
      </c>
      <c r="H59" s="113">
        <v>10.3935595808</v>
      </c>
      <c r="I59" s="113">
        <v>606.8500000000007</v>
      </c>
    </row>
    <row r="60" spans="1:9" x14ac:dyDescent="0.2">
      <c r="A60" t="s">
        <v>222</v>
      </c>
      <c r="B60">
        <v>10059</v>
      </c>
      <c r="C60" s="113">
        <v>958.53000000000009</v>
      </c>
      <c r="D60" s="113">
        <v>35.395471761535426</v>
      </c>
      <c r="E60" s="113">
        <v>69.854643267773838</v>
      </c>
      <c r="F60">
        <v>1</v>
      </c>
      <c r="G60" s="113">
        <v>13.990240535417255</v>
      </c>
      <c r="H60" s="113">
        <v>9.1099185036900003</v>
      </c>
      <c r="I60" s="113">
        <v>609.21000000000072</v>
      </c>
    </row>
    <row r="61" spans="1:9" x14ac:dyDescent="0.2">
      <c r="A61" t="s">
        <v>223</v>
      </c>
      <c r="B61">
        <v>10060</v>
      </c>
      <c r="C61" s="113">
        <v>995.26000000000022</v>
      </c>
      <c r="D61" s="113">
        <v>47.465979485499084</v>
      </c>
      <c r="E61" s="113">
        <v>55.155466795254874</v>
      </c>
      <c r="F61">
        <v>1</v>
      </c>
      <c r="G61" s="113">
        <v>19.988769665261902</v>
      </c>
      <c r="H61" s="113">
        <v>6.9761424074299994</v>
      </c>
      <c r="I61" s="113">
        <v>609.21000000000072</v>
      </c>
    </row>
    <row r="62" spans="1:9" x14ac:dyDescent="0.2">
      <c r="A62" t="s">
        <v>224</v>
      </c>
      <c r="B62">
        <v>10061</v>
      </c>
      <c r="C62" s="113">
        <v>1095.7600000000004</v>
      </c>
      <c r="D62" s="113">
        <v>14.198164698934644</v>
      </c>
      <c r="E62" s="113">
        <v>77.944636266933728</v>
      </c>
      <c r="F62">
        <v>1</v>
      </c>
      <c r="G62" s="113">
        <v>12.541442638881939</v>
      </c>
      <c r="H62" s="113">
        <v>11.367284441000001</v>
      </c>
      <c r="I62" s="113">
        <v>607.85000000000059</v>
      </c>
    </row>
    <row r="63" spans="1:9" x14ac:dyDescent="0.2">
      <c r="A63" t="s">
        <v>225</v>
      </c>
      <c r="B63">
        <v>10062</v>
      </c>
      <c r="C63" s="113">
        <v>1137.7599999999998</v>
      </c>
      <c r="D63" s="113">
        <v>77.964455303583463</v>
      </c>
      <c r="E63" s="113">
        <v>40.832401248509356</v>
      </c>
      <c r="F63">
        <v>3</v>
      </c>
      <c r="G63" s="113">
        <v>25.319200348575677</v>
      </c>
      <c r="H63" s="113">
        <v>5.0866040181600001</v>
      </c>
      <c r="I63" s="113">
        <v>607.85000000000059</v>
      </c>
    </row>
    <row r="64" spans="1:9" x14ac:dyDescent="0.2">
      <c r="A64" t="s">
        <v>226</v>
      </c>
      <c r="B64">
        <v>10063</v>
      </c>
      <c r="C64" s="113">
        <v>1130.6300000000003</v>
      </c>
      <c r="D64" s="113">
        <v>77.523876175103425</v>
      </c>
      <c r="E64" s="113">
        <v>53.901822415446333</v>
      </c>
      <c r="F64">
        <v>3</v>
      </c>
      <c r="G64" s="113">
        <v>7.2052998848938614</v>
      </c>
      <c r="H64" s="113">
        <v>4.0879916111099996</v>
      </c>
      <c r="I64" s="113">
        <v>603.51000000000067</v>
      </c>
    </row>
    <row r="65" spans="1:9" x14ac:dyDescent="0.2">
      <c r="A65" t="s">
        <v>227</v>
      </c>
      <c r="B65">
        <v>10064</v>
      </c>
      <c r="C65" s="113">
        <v>1132.3200000000002</v>
      </c>
      <c r="D65" s="113">
        <v>76.027763561457931</v>
      </c>
      <c r="E65" s="113">
        <v>67.815598916636787</v>
      </c>
      <c r="F65">
        <v>3</v>
      </c>
      <c r="G65" s="113">
        <v>7.3678000363217615</v>
      </c>
      <c r="H65" s="113">
        <v>5.07512402502</v>
      </c>
      <c r="I65" s="113">
        <v>603.51000000000067</v>
      </c>
    </row>
    <row r="66" spans="1:9" x14ac:dyDescent="0.2">
      <c r="A66" t="s">
        <v>228</v>
      </c>
      <c r="B66">
        <v>10065</v>
      </c>
      <c r="C66" s="113">
        <v>1094.1200000000003</v>
      </c>
      <c r="D66" s="113">
        <v>80.201971901797222</v>
      </c>
      <c r="E66" s="113">
        <v>75.454528895891869</v>
      </c>
      <c r="F66">
        <v>3</v>
      </c>
      <c r="G66" s="113">
        <v>10.720300137405557</v>
      </c>
      <c r="H66" s="113">
        <v>5.3717262157499999</v>
      </c>
      <c r="I66" s="113">
        <v>601.2300000000007</v>
      </c>
    </row>
    <row r="67" spans="1:9" x14ac:dyDescent="0.2">
      <c r="A67" t="s">
        <v>229</v>
      </c>
      <c r="B67">
        <v>10066</v>
      </c>
      <c r="C67" s="113">
        <v>1052.5600000000002</v>
      </c>
      <c r="D67" s="113">
        <v>76.292959034880326</v>
      </c>
      <c r="E67" s="113">
        <v>79.388390864357419</v>
      </c>
      <c r="F67">
        <v>3</v>
      </c>
      <c r="G67" s="113">
        <v>9.0736003842074684</v>
      </c>
      <c r="H67" s="113">
        <v>5.3151190458599995</v>
      </c>
      <c r="I67" s="113">
        <v>601.2300000000007</v>
      </c>
    </row>
    <row r="68" spans="1:9" x14ac:dyDescent="0.2">
      <c r="A68" t="s">
        <v>230</v>
      </c>
      <c r="B68">
        <v>10067</v>
      </c>
      <c r="C68" s="113">
        <v>1041.9100000000003</v>
      </c>
      <c r="D68" s="113">
        <v>90.552278854269844</v>
      </c>
      <c r="E68" s="113">
        <v>56.15300026788605</v>
      </c>
      <c r="F68">
        <v>3</v>
      </c>
      <c r="G68" s="113">
        <v>7.058500918828714</v>
      </c>
      <c r="H68" s="113">
        <v>3.3050859146899998</v>
      </c>
      <c r="I68" s="113">
        <v>601.6200000000008</v>
      </c>
    </row>
    <row r="69" spans="1:9" x14ac:dyDescent="0.2">
      <c r="A69" t="s">
        <v>231</v>
      </c>
      <c r="B69">
        <v>10068</v>
      </c>
      <c r="C69" s="113">
        <v>1032.48</v>
      </c>
      <c r="D69" s="113">
        <v>84.629705800275232</v>
      </c>
      <c r="E69" s="113">
        <v>75.50671478402235</v>
      </c>
      <c r="F69">
        <v>3</v>
      </c>
      <c r="G69" s="113">
        <v>8.5571000287129237</v>
      </c>
      <c r="H69" s="113">
        <v>4.7367753440899998</v>
      </c>
      <c r="I69" s="113">
        <v>601.6200000000008</v>
      </c>
    </row>
    <row r="70" spans="1:9" x14ac:dyDescent="0.2">
      <c r="A70" t="s">
        <v>232</v>
      </c>
      <c r="B70">
        <v>10069</v>
      </c>
      <c r="C70" s="113">
        <v>1025.0700000000002</v>
      </c>
      <c r="D70" s="113">
        <v>87.154324473228868</v>
      </c>
      <c r="E70" s="113">
        <v>71.626781107121388</v>
      </c>
      <c r="F70">
        <v>3</v>
      </c>
      <c r="G70" s="113">
        <v>7.7910001427297084</v>
      </c>
      <c r="H70" s="113">
        <v>6.29836012103</v>
      </c>
      <c r="I70" s="113">
        <v>611.01000000000056</v>
      </c>
    </row>
    <row r="71" spans="1:9" x14ac:dyDescent="0.2">
      <c r="A71" t="s">
        <v>233</v>
      </c>
      <c r="B71">
        <v>10070</v>
      </c>
      <c r="C71" s="113">
        <v>1031.9100000000001</v>
      </c>
      <c r="D71" s="113">
        <v>82.798283939326112</v>
      </c>
      <c r="E71" s="113">
        <v>67.295868883526396</v>
      </c>
      <c r="F71">
        <v>3</v>
      </c>
      <c r="G71" s="113">
        <v>7.2047997659035481</v>
      </c>
      <c r="H71" s="113">
        <v>5.2796629923799996</v>
      </c>
      <c r="I71" s="113">
        <v>611.01000000000056</v>
      </c>
    </row>
    <row r="72" spans="1:9" x14ac:dyDescent="0.2">
      <c r="A72" t="s">
        <v>234</v>
      </c>
      <c r="B72">
        <v>10071</v>
      </c>
      <c r="C72" s="113">
        <v>1035.2300000000005</v>
      </c>
      <c r="D72" s="113">
        <v>82.996380349484127</v>
      </c>
      <c r="E72" s="113">
        <v>75.319742911977755</v>
      </c>
      <c r="F72">
        <v>3</v>
      </c>
      <c r="G72" s="113">
        <v>9.7300000458999865</v>
      </c>
      <c r="H72" s="113">
        <v>6.8321301646699997</v>
      </c>
      <c r="I72" s="113">
        <v>635.1000000000007</v>
      </c>
    </row>
    <row r="73" spans="1:9" x14ac:dyDescent="0.2">
      <c r="A73" t="s">
        <v>235</v>
      </c>
      <c r="B73">
        <v>10072</v>
      </c>
      <c r="C73" s="113">
        <v>1021.7600000000006</v>
      </c>
      <c r="D73" s="113">
        <v>73.050969286410421</v>
      </c>
      <c r="E73" s="113">
        <v>71.835852518818044</v>
      </c>
      <c r="F73">
        <v>3</v>
      </c>
      <c r="G73" s="113">
        <v>11.723684364063452</v>
      </c>
      <c r="H73" s="113">
        <v>9.8906247621399999</v>
      </c>
      <c r="I73" s="113">
        <v>635.1000000000007</v>
      </c>
    </row>
    <row r="74" spans="1:9" x14ac:dyDescent="0.2">
      <c r="A74" t="s">
        <v>236</v>
      </c>
      <c r="B74">
        <v>10073</v>
      </c>
      <c r="C74" s="113">
        <v>1007.5800000000003</v>
      </c>
      <c r="D74" s="113">
        <v>5.9672743050323449</v>
      </c>
      <c r="E74" s="113">
        <v>83.622151604482994</v>
      </c>
      <c r="F74">
        <v>3</v>
      </c>
      <c r="G74" s="113">
        <v>3.0272874836956314</v>
      </c>
      <c r="H74" s="113">
        <v>28.7024876533</v>
      </c>
      <c r="I74" s="113">
        <v>657.08000000000038</v>
      </c>
    </row>
    <row r="75" spans="1:9" x14ac:dyDescent="0.2">
      <c r="A75" t="s">
        <v>237</v>
      </c>
      <c r="B75">
        <v>10074</v>
      </c>
      <c r="C75" s="113">
        <v>1001.6000000000004</v>
      </c>
      <c r="D75" s="113">
        <v>40.955085711622573</v>
      </c>
      <c r="E75" s="113">
        <v>71.135357044857059</v>
      </c>
      <c r="F75">
        <v>3</v>
      </c>
      <c r="G75" s="113">
        <v>4.8397650152316514</v>
      </c>
      <c r="H75" s="113">
        <v>15.774942966800001</v>
      </c>
      <c r="I75" s="113">
        <v>657.08000000000038</v>
      </c>
    </row>
    <row r="76" spans="1:9" x14ac:dyDescent="0.2">
      <c r="A76" t="s">
        <v>238</v>
      </c>
      <c r="B76">
        <v>10075</v>
      </c>
      <c r="C76" s="113">
        <v>992.10000000000036</v>
      </c>
      <c r="D76" s="113">
        <v>52.211054617565196</v>
      </c>
      <c r="E76" s="113">
        <v>49.70248843289545</v>
      </c>
      <c r="F76">
        <v>3</v>
      </c>
      <c r="G76" s="113">
        <v>5.2974768893197881</v>
      </c>
      <c r="H76" s="113">
        <v>11.663773490700001</v>
      </c>
      <c r="I76" s="113">
        <v>659.81000000000051</v>
      </c>
    </row>
    <row r="77" spans="1:9" x14ac:dyDescent="0.2">
      <c r="A77" t="s">
        <v>239</v>
      </c>
      <c r="B77">
        <v>10076</v>
      </c>
      <c r="C77" s="113">
        <v>986.60000000000014</v>
      </c>
      <c r="D77" s="113">
        <v>74.675733281247744</v>
      </c>
      <c r="E77" s="113">
        <v>53.959128099841216</v>
      </c>
      <c r="F77">
        <v>3</v>
      </c>
      <c r="G77" s="113">
        <v>12.517967477419681</v>
      </c>
      <c r="H77" s="113">
        <v>7.7518123432399992</v>
      </c>
      <c r="I77" s="113">
        <v>659.81000000000051</v>
      </c>
    </row>
    <row r="78" spans="1:9" x14ac:dyDescent="0.2">
      <c r="A78" t="s">
        <v>240</v>
      </c>
      <c r="B78">
        <v>10077</v>
      </c>
      <c r="C78" s="113">
        <v>969.56000000000006</v>
      </c>
      <c r="D78" s="113">
        <v>82.397051893314313</v>
      </c>
      <c r="E78" s="113">
        <v>76.548992792340556</v>
      </c>
      <c r="F78">
        <v>3</v>
      </c>
      <c r="G78" s="113">
        <v>6.024110424400944</v>
      </c>
      <c r="H78" s="113">
        <v>6.0199230051499999</v>
      </c>
      <c r="I78" s="113">
        <v>653.64000000000033</v>
      </c>
    </row>
    <row r="79" spans="1:9" x14ac:dyDescent="0.2">
      <c r="A79" t="s">
        <v>241</v>
      </c>
      <c r="B79">
        <v>10078</v>
      </c>
      <c r="C79" s="113">
        <v>978.31000000000006</v>
      </c>
      <c r="D79" s="113">
        <v>11.430998685623713</v>
      </c>
      <c r="E79" s="113">
        <v>63.225648007689173</v>
      </c>
      <c r="F79">
        <v>3</v>
      </c>
      <c r="G79" s="113">
        <v>3.0005896413259983</v>
      </c>
      <c r="H79" s="113">
        <v>22.4768326431</v>
      </c>
      <c r="I79" s="113">
        <v>653.64000000000033</v>
      </c>
    </row>
    <row r="80" spans="1:9" x14ac:dyDescent="0.2">
      <c r="A80" t="s">
        <v>242</v>
      </c>
      <c r="B80">
        <v>10079</v>
      </c>
      <c r="C80" s="113">
        <v>972.11000000000035</v>
      </c>
      <c r="D80" s="113">
        <v>85.333374575305157</v>
      </c>
      <c r="E80" s="113">
        <v>53.867347055676632</v>
      </c>
      <c r="F80">
        <v>1</v>
      </c>
      <c r="G80" s="113">
        <v>6.6531963212926311</v>
      </c>
      <c r="H80" s="113">
        <v>2.97129962579</v>
      </c>
      <c r="I80" s="113">
        <v>603.24000000000069</v>
      </c>
    </row>
    <row r="81" spans="1:9" x14ac:dyDescent="0.2">
      <c r="A81" t="s">
        <v>243</v>
      </c>
      <c r="B81">
        <v>10080</v>
      </c>
      <c r="C81" s="113">
        <v>980.43000000000006</v>
      </c>
      <c r="D81" s="113">
        <v>26.414213795464377</v>
      </c>
      <c r="E81" s="113">
        <v>72.598531900161646</v>
      </c>
      <c r="F81">
        <v>1</v>
      </c>
      <c r="G81" s="113">
        <v>17.078756464938525</v>
      </c>
      <c r="H81" s="113">
        <v>9.8660962150599989</v>
      </c>
      <c r="I81" s="113">
        <v>602.4800000000007</v>
      </c>
    </row>
    <row r="82" spans="1:9" x14ac:dyDescent="0.2">
      <c r="A82" t="s">
        <v>244</v>
      </c>
      <c r="B82">
        <v>10081</v>
      </c>
      <c r="C82" s="113">
        <v>958.51000000000056</v>
      </c>
      <c r="D82" s="113">
        <v>10.140151286202688</v>
      </c>
      <c r="E82" s="113">
        <v>81.716296481933838</v>
      </c>
      <c r="F82">
        <v>1</v>
      </c>
      <c r="G82" s="113">
        <v>8.9004121707601822</v>
      </c>
      <c r="H82" s="113">
        <v>13.947505270000001</v>
      </c>
      <c r="I82" s="113">
        <v>602.4800000000007</v>
      </c>
    </row>
    <row r="83" spans="1:9" x14ac:dyDescent="0.2">
      <c r="A83" t="s">
        <v>245</v>
      </c>
      <c r="B83">
        <v>10082</v>
      </c>
      <c r="C83" s="113">
        <v>952.1500000000002</v>
      </c>
      <c r="D83" s="113">
        <v>18.193066858312228</v>
      </c>
      <c r="E83" s="113">
        <v>77.870354165943638</v>
      </c>
      <c r="F83">
        <v>1</v>
      </c>
      <c r="G83" s="113">
        <v>11.596192913341016</v>
      </c>
      <c r="H83" s="113">
        <v>10.566190262000001</v>
      </c>
      <c r="I83" s="113">
        <v>603.44000000000074</v>
      </c>
    </row>
    <row r="84" spans="1:9" x14ac:dyDescent="0.2">
      <c r="A84" t="s">
        <v>246</v>
      </c>
      <c r="B84">
        <v>10083</v>
      </c>
      <c r="C84" s="113">
        <v>952.88000000000034</v>
      </c>
      <c r="D84" s="113">
        <v>55.037879373776818</v>
      </c>
      <c r="E84" s="113">
        <v>74.774493571362683</v>
      </c>
      <c r="F84">
        <v>1</v>
      </c>
      <c r="G84" s="113">
        <v>9.1892007631904882</v>
      </c>
      <c r="H84" s="113">
        <v>7.9387064823699998</v>
      </c>
      <c r="I84" s="113">
        <v>603.44000000000074</v>
      </c>
    </row>
    <row r="85" spans="1:9" x14ac:dyDescent="0.2">
      <c r="A85" t="s">
        <v>247</v>
      </c>
      <c r="B85">
        <v>10084</v>
      </c>
      <c r="C85" s="113">
        <v>960.87000000000046</v>
      </c>
      <c r="D85" s="113">
        <v>50.094830411907935</v>
      </c>
      <c r="E85" s="113">
        <v>70.116656992834507</v>
      </c>
      <c r="F85">
        <v>1</v>
      </c>
      <c r="G85" s="113">
        <v>12.35142232279123</v>
      </c>
      <c r="H85" s="113">
        <v>6.8975955562699998</v>
      </c>
      <c r="I85" s="113">
        <v>603.63000000000079</v>
      </c>
    </row>
    <row r="86" spans="1:9" x14ac:dyDescent="0.2">
      <c r="A86" t="s">
        <v>248</v>
      </c>
      <c r="B86">
        <v>10085</v>
      </c>
      <c r="C86" s="113">
        <v>985.47000000000025</v>
      </c>
      <c r="D86" s="113">
        <v>64.414455421786329</v>
      </c>
      <c r="E86" s="113">
        <v>58.462419819212748</v>
      </c>
      <c r="F86">
        <v>1</v>
      </c>
      <c r="G86" s="113">
        <v>9.6285153077158796</v>
      </c>
      <c r="H86" s="113">
        <v>5.67656783343</v>
      </c>
      <c r="I86" s="113">
        <v>603.63000000000079</v>
      </c>
    </row>
    <row r="87" spans="1:9" x14ac:dyDescent="0.2">
      <c r="A87" t="s">
        <v>249</v>
      </c>
      <c r="B87">
        <v>10086</v>
      </c>
      <c r="C87" s="113">
        <v>1059.9300000000003</v>
      </c>
      <c r="D87" s="113">
        <v>52.418871180410854</v>
      </c>
      <c r="E87" s="113">
        <v>73.800290395327721</v>
      </c>
      <c r="F87">
        <v>1</v>
      </c>
      <c r="G87" s="113">
        <v>11.716587923811577</v>
      </c>
      <c r="H87" s="113">
        <v>6.6902705286399993</v>
      </c>
      <c r="I87" s="113">
        <v>606.41000000000076</v>
      </c>
    </row>
    <row r="88" spans="1:9" x14ac:dyDescent="0.2">
      <c r="A88" t="s">
        <v>250</v>
      </c>
      <c r="B88">
        <v>10087</v>
      </c>
      <c r="C88" s="113">
        <v>1096.3300000000004</v>
      </c>
      <c r="D88" s="113">
        <v>81.916402825225944</v>
      </c>
      <c r="E88" s="113">
        <v>67.670250526160487</v>
      </c>
      <c r="F88">
        <v>3</v>
      </c>
      <c r="G88" s="113">
        <v>9.8155001543803237</v>
      </c>
      <c r="H88" s="113">
        <v>4.5547865282499993</v>
      </c>
      <c r="I88" s="113">
        <v>606.41000000000076</v>
      </c>
    </row>
    <row r="89" spans="1:9" x14ac:dyDescent="0.2">
      <c r="A89" t="s">
        <v>251</v>
      </c>
      <c r="B89">
        <v>10088</v>
      </c>
      <c r="C89" s="113">
        <v>1092.17</v>
      </c>
      <c r="D89" s="113">
        <v>83.917946376052086</v>
      </c>
      <c r="E89" s="113">
        <v>73.925195642958656</v>
      </c>
      <c r="F89">
        <v>3</v>
      </c>
      <c r="G89" s="113">
        <v>10.131699656147457</v>
      </c>
      <c r="H89" s="113">
        <v>3.9244657742099998</v>
      </c>
      <c r="I89" s="113">
        <v>599.46000000000083</v>
      </c>
    </row>
    <row r="90" spans="1:9" x14ac:dyDescent="0.2">
      <c r="A90" t="s">
        <v>252</v>
      </c>
      <c r="B90">
        <v>10089</v>
      </c>
      <c r="C90" s="113">
        <v>1095.9500000000003</v>
      </c>
      <c r="D90" s="113">
        <v>86.2345850457138</v>
      </c>
      <c r="E90" s="113">
        <v>69.550548221839662</v>
      </c>
      <c r="F90">
        <v>3</v>
      </c>
      <c r="G90" s="113">
        <v>10.522299570216614</v>
      </c>
      <c r="H90" s="113">
        <v>4.2626749555099996</v>
      </c>
      <c r="I90" s="113">
        <v>599.46000000000083</v>
      </c>
    </row>
    <row r="91" spans="1:9" x14ac:dyDescent="0.2">
      <c r="A91" t="s">
        <v>253</v>
      </c>
      <c r="B91">
        <v>10090</v>
      </c>
      <c r="C91" s="113">
        <v>1076.1700000000005</v>
      </c>
      <c r="D91" s="113">
        <v>84.069706710836826</v>
      </c>
      <c r="E91" s="113">
        <v>71.418499403108271</v>
      </c>
      <c r="F91">
        <v>3</v>
      </c>
      <c r="G91" s="113">
        <v>8.4177001621157359</v>
      </c>
      <c r="H91" s="113">
        <v>4.2700159814099994</v>
      </c>
      <c r="I91" s="113">
        <v>594.31000000000063</v>
      </c>
    </row>
    <row r="92" spans="1:9" x14ac:dyDescent="0.2">
      <c r="A92" t="s">
        <v>254</v>
      </c>
      <c r="B92">
        <v>10091</v>
      </c>
      <c r="C92" s="113">
        <v>1054.2700000000002</v>
      </c>
      <c r="D92" s="113">
        <v>79.956766240948454</v>
      </c>
      <c r="E92" s="113">
        <v>65.391433478804203</v>
      </c>
      <c r="F92">
        <v>3</v>
      </c>
      <c r="G92" s="113">
        <v>7.7239998650404855</v>
      </c>
      <c r="H92" s="113">
        <v>4.5707335519000001</v>
      </c>
      <c r="I92" s="113">
        <v>594.31000000000063</v>
      </c>
    </row>
    <row r="93" spans="1:9" x14ac:dyDescent="0.2">
      <c r="A93" t="s">
        <v>255</v>
      </c>
      <c r="B93">
        <v>10092</v>
      </c>
      <c r="C93" s="113">
        <v>1040.07</v>
      </c>
      <c r="D93" s="113">
        <v>90.40182663361999</v>
      </c>
      <c r="E93" s="113">
        <v>42.908799166859438</v>
      </c>
      <c r="F93">
        <v>3</v>
      </c>
      <c r="G93" s="113">
        <v>6.5804000037639057</v>
      </c>
      <c r="H93" s="113">
        <v>2.93134855983</v>
      </c>
      <c r="I93" s="113">
        <v>597.09000000000071</v>
      </c>
    </row>
    <row r="94" spans="1:9" x14ac:dyDescent="0.2">
      <c r="A94" t="s">
        <v>256</v>
      </c>
      <c r="B94">
        <v>10093</v>
      </c>
      <c r="C94" s="113">
        <v>1031.8700000000003</v>
      </c>
      <c r="D94" s="113">
        <v>86.674165649901596</v>
      </c>
      <c r="E94" s="113">
        <v>57.449156978305382</v>
      </c>
      <c r="F94">
        <v>3</v>
      </c>
      <c r="G94" s="113">
        <v>5.6934998652604403</v>
      </c>
      <c r="H94" s="113">
        <v>3.8828484560999996</v>
      </c>
      <c r="I94" s="113">
        <v>597.09000000000071</v>
      </c>
    </row>
    <row r="95" spans="1:9" x14ac:dyDescent="0.2">
      <c r="A95" t="s">
        <v>257</v>
      </c>
      <c r="B95">
        <v>10094</v>
      </c>
      <c r="C95" s="113">
        <v>1022.1900000000002</v>
      </c>
      <c r="D95" s="113">
        <v>86.681181538117002</v>
      </c>
      <c r="E95" s="113">
        <v>63.105274821295538</v>
      </c>
      <c r="F95">
        <v>3</v>
      </c>
      <c r="G95" s="113">
        <v>7.9688000371690979</v>
      </c>
      <c r="H95" s="113">
        <v>4.48426427283</v>
      </c>
      <c r="I95" s="113">
        <v>606.85000000000082</v>
      </c>
    </row>
    <row r="96" spans="1:9" x14ac:dyDescent="0.2">
      <c r="A96" t="s">
        <v>258</v>
      </c>
      <c r="B96">
        <v>10095</v>
      </c>
      <c r="C96" s="113">
        <v>1033.5800000000004</v>
      </c>
      <c r="D96" s="113">
        <v>87.756180964158034</v>
      </c>
      <c r="E96" s="113">
        <v>71.126530104221203</v>
      </c>
      <c r="F96">
        <v>3</v>
      </c>
      <c r="G96" s="113">
        <v>7.8911000568799246</v>
      </c>
      <c r="H96" s="113">
        <v>4.9686384990799999</v>
      </c>
      <c r="I96" s="113">
        <v>606.85000000000082</v>
      </c>
    </row>
    <row r="97" spans="1:9" x14ac:dyDescent="0.2">
      <c r="A97" t="s">
        <v>259</v>
      </c>
      <c r="B97">
        <v>10096</v>
      </c>
      <c r="C97" s="113">
        <v>1034.8600000000001</v>
      </c>
      <c r="D97" s="113">
        <v>84.618985651780193</v>
      </c>
      <c r="E97" s="113">
        <v>76.503015775504906</v>
      </c>
      <c r="F97">
        <v>3</v>
      </c>
      <c r="G97" s="113">
        <v>9.0369999265203056</v>
      </c>
      <c r="H97" s="113">
        <v>5.6370192441999993</v>
      </c>
      <c r="I97" s="113">
        <v>618.07000000000062</v>
      </c>
    </row>
    <row r="98" spans="1:9" x14ac:dyDescent="0.2">
      <c r="A98" t="s">
        <v>260</v>
      </c>
      <c r="B98">
        <v>10097</v>
      </c>
      <c r="C98" s="113">
        <v>1022.7900000000005</v>
      </c>
      <c r="D98" s="113">
        <v>79.592115984170491</v>
      </c>
      <c r="E98" s="113">
        <v>74.055804128839412</v>
      </c>
      <c r="F98">
        <v>3</v>
      </c>
      <c r="G98" s="113">
        <v>12.723700179867233</v>
      </c>
      <c r="H98" s="113">
        <v>5.8045860578599999</v>
      </c>
      <c r="I98" s="113">
        <v>618.07000000000062</v>
      </c>
    </row>
    <row r="99" spans="1:9" x14ac:dyDescent="0.2">
      <c r="A99" t="s">
        <v>261</v>
      </c>
      <c r="B99">
        <v>10098</v>
      </c>
      <c r="C99" s="113">
        <v>1017.7400000000005</v>
      </c>
      <c r="D99" s="113">
        <v>72.091442420540162</v>
      </c>
      <c r="E99" s="113">
        <v>74.445900697260683</v>
      </c>
      <c r="F99">
        <v>3</v>
      </c>
      <c r="G99" s="113">
        <v>12.372399675104234</v>
      </c>
      <c r="H99" s="113">
        <v>9.3193185080099994</v>
      </c>
      <c r="I99" s="113">
        <v>630.66000000000054</v>
      </c>
    </row>
    <row r="100" spans="1:9" x14ac:dyDescent="0.2">
      <c r="A100" t="s">
        <v>262</v>
      </c>
      <c r="B100">
        <v>10099</v>
      </c>
      <c r="C100" s="113">
        <v>1015.8900000000006</v>
      </c>
      <c r="D100" s="113">
        <v>84.614602378394181</v>
      </c>
      <c r="E100" s="113">
        <v>74.236169726253451</v>
      </c>
      <c r="F100">
        <v>3</v>
      </c>
      <c r="G100" s="113">
        <v>8.972499751475274</v>
      </c>
      <c r="H100" s="113">
        <v>4.3770095826799995</v>
      </c>
      <c r="I100" s="113">
        <v>630.66000000000054</v>
      </c>
    </row>
    <row r="101" spans="1:9" x14ac:dyDescent="0.2">
      <c r="A101" t="s">
        <v>263</v>
      </c>
      <c r="B101">
        <v>10100</v>
      </c>
      <c r="C101" s="113">
        <v>1024.6300000000006</v>
      </c>
      <c r="D101" s="113">
        <v>44.657536538280205</v>
      </c>
      <c r="E101" s="113">
        <v>75.92617923755958</v>
      </c>
      <c r="F101">
        <v>3</v>
      </c>
      <c r="G101" s="113">
        <v>9.1112656765630735</v>
      </c>
      <c r="H101" s="113">
        <v>8.0335617716899996</v>
      </c>
      <c r="I101" s="113">
        <v>634.28000000000054</v>
      </c>
    </row>
    <row r="102" spans="1:9" x14ac:dyDescent="0.2">
      <c r="A102" t="s">
        <v>264</v>
      </c>
      <c r="B102">
        <v>10101</v>
      </c>
      <c r="C102" s="113">
        <v>1040.3100000000004</v>
      </c>
      <c r="D102" s="113">
        <v>60.322670558339226</v>
      </c>
      <c r="E102" s="113">
        <v>85.823868080721297</v>
      </c>
      <c r="F102">
        <v>3</v>
      </c>
      <c r="G102" s="113">
        <v>7.5020999838953397</v>
      </c>
      <c r="H102" s="113">
        <v>9.79429975581</v>
      </c>
      <c r="I102" s="113">
        <v>634.28000000000054</v>
      </c>
    </row>
    <row r="103" spans="1:9" x14ac:dyDescent="0.2">
      <c r="A103" t="s">
        <v>265</v>
      </c>
      <c r="B103">
        <v>10102</v>
      </c>
      <c r="C103" s="113">
        <v>1025.0300000000002</v>
      </c>
      <c r="D103" s="113">
        <v>64.471678705983607</v>
      </c>
      <c r="E103" s="113">
        <v>79.510940758175067</v>
      </c>
      <c r="F103">
        <v>3</v>
      </c>
      <c r="G103" s="113">
        <v>7.6379999954804951</v>
      </c>
      <c r="H103" s="113">
        <v>6.5601916096899995</v>
      </c>
      <c r="I103" s="113">
        <v>623.38000000000056</v>
      </c>
    </row>
    <row r="104" spans="1:9" x14ac:dyDescent="0.2">
      <c r="A104" t="s">
        <v>266</v>
      </c>
      <c r="B104">
        <v>10103</v>
      </c>
      <c r="C104" s="113">
        <v>1042.7900000000002</v>
      </c>
      <c r="D104" s="113">
        <v>13.144993439636664</v>
      </c>
      <c r="E104" s="113">
        <v>83.305157995780917</v>
      </c>
      <c r="F104">
        <v>3</v>
      </c>
      <c r="G104" s="113">
        <v>5.9021488304404599</v>
      </c>
      <c r="H104" s="113">
        <v>25.106839360400002</v>
      </c>
      <c r="I104" s="113">
        <v>623.38000000000056</v>
      </c>
    </row>
    <row r="105" spans="1:9" x14ac:dyDescent="0.2">
      <c r="A105" t="s">
        <v>267</v>
      </c>
      <c r="B105">
        <v>10104</v>
      </c>
      <c r="C105" s="113">
        <v>963.47000000000048</v>
      </c>
      <c r="D105" s="113">
        <v>98.220797582689002</v>
      </c>
      <c r="E105" s="113">
        <v>6.1911674854666687</v>
      </c>
      <c r="F105">
        <v>1</v>
      </c>
      <c r="G105" s="113">
        <v>5.2227828027381422</v>
      </c>
      <c r="H105" s="113">
        <v>1.6960704291399999</v>
      </c>
      <c r="I105" s="113">
        <v>603.24000000000069</v>
      </c>
    </row>
    <row r="106" spans="1:9" x14ac:dyDescent="0.2">
      <c r="A106" t="s">
        <v>268</v>
      </c>
      <c r="B106">
        <v>10105</v>
      </c>
      <c r="C106" s="113">
        <v>939.50000000000023</v>
      </c>
      <c r="D106" s="113">
        <v>95.065819836037065</v>
      </c>
      <c r="E106" s="113">
        <v>32.458846328384254</v>
      </c>
      <c r="F106">
        <v>1</v>
      </c>
      <c r="G106" s="113">
        <v>6.0529037115461071</v>
      </c>
      <c r="H106" s="113">
        <v>2.4257830542500001</v>
      </c>
      <c r="I106" s="113">
        <v>603.24000000000069</v>
      </c>
    </row>
    <row r="107" spans="1:9" x14ac:dyDescent="0.2">
      <c r="A107" t="s">
        <v>269</v>
      </c>
      <c r="B107">
        <v>10106</v>
      </c>
      <c r="C107" s="113">
        <v>937.34000000000049</v>
      </c>
      <c r="D107" s="113">
        <v>52.659062078475976</v>
      </c>
      <c r="E107" s="113">
        <v>56.910023356825825</v>
      </c>
      <c r="F107">
        <v>1</v>
      </c>
      <c r="G107" s="113">
        <v>7.146734156079205</v>
      </c>
      <c r="H107" s="113">
        <v>7.7529198422799999</v>
      </c>
      <c r="I107" s="113">
        <v>602.4800000000007</v>
      </c>
    </row>
    <row r="108" spans="1:9" x14ac:dyDescent="0.2">
      <c r="A108" t="s">
        <v>270</v>
      </c>
      <c r="B108">
        <v>10107</v>
      </c>
      <c r="C108" s="113">
        <v>947.70000000000039</v>
      </c>
      <c r="D108" s="113">
        <v>10.131022231017306</v>
      </c>
      <c r="E108" s="113">
        <v>80.206361094717806</v>
      </c>
      <c r="F108">
        <v>1</v>
      </c>
      <c r="G108" s="113">
        <v>9.8899115385526972</v>
      </c>
      <c r="H108" s="113">
        <v>11.6783470854</v>
      </c>
      <c r="I108" s="113">
        <v>602.4800000000007</v>
      </c>
    </row>
    <row r="109" spans="1:9" x14ac:dyDescent="0.2">
      <c r="A109" t="s">
        <v>271</v>
      </c>
      <c r="B109">
        <v>10108</v>
      </c>
      <c r="C109" s="113">
        <v>936.71</v>
      </c>
      <c r="D109" s="113">
        <v>39.386812286842058</v>
      </c>
      <c r="E109" s="113">
        <v>56.364313119868193</v>
      </c>
      <c r="F109">
        <v>1</v>
      </c>
      <c r="G109" s="113">
        <v>20.60260392954239</v>
      </c>
      <c r="H109" s="113">
        <v>7.9607618038399997</v>
      </c>
      <c r="I109" s="113">
        <v>603.44000000000074</v>
      </c>
    </row>
    <row r="110" spans="1:9" x14ac:dyDescent="0.2">
      <c r="A110" t="s">
        <v>272</v>
      </c>
      <c r="B110">
        <v>10109</v>
      </c>
      <c r="C110" s="113">
        <v>933.30000000000041</v>
      </c>
      <c r="D110" s="113">
        <v>51.01911757398441</v>
      </c>
      <c r="E110" s="113">
        <v>71.93898123535196</v>
      </c>
      <c r="F110">
        <v>1</v>
      </c>
      <c r="G110" s="113">
        <v>11.380911428421015</v>
      </c>
      <c r="H110" s="113">
        <v>7.4717253661099994</v>
      </c>
      <c r="I110" s="113">
        <v>603.44000000000074</v>
      </c>
    </row>
    <row r="111" spans="1:9" x14ac:dyDescent="0.2">
      <c r="A111" t="s">
        <v>273</v>
      </c>
      <c r="B111">
        <v>10110</v>
      </c>
      <c r="C111" s="113">
        <v>952.59000000000015</v>
      </c>
      <c r="D111" s="113">
        <v>21.688977493189046</v>
      </c>
      <c r="E111" s="113">
        <v>82.525252744455557</v>
      </c>
      <c r="F111">
        <v>1</v>
      </c>
      <c r="G111" s="113">
        <v>9.6067998889313024</v>
      </c>
      <c r="H111" s="113">
        <v>9.6715856372999998</v>
      </c>
      <c r="I111" s="113">
        <v>603.63000000000079</v>
      </c>
    </row>
    <row r="112" spans="1:9" x14ac:dyDescent="0.2">
      <c r="A112" t="s">
        <v>274</v>
      </c>
      <c r="B112">
        <v>10111</v>
      </c>
      <c r="C112" s="113">
        <v>971.68000000000029</v>
      </c>
      <c r="D112" s="113">
        <v>72.45284526917473</v>
      </c>
      <c r="E112" s="113">
        <v>49.673364963242989</v>
      </c>
      <c r="F112">
        <v>1</v>
      </c>
      <c r="G112" s="113">
        <v>7.3158000234737433</v>
      </c>
      <c r="H112" s="113">
        <v>4.7992969216699999</v>
      </c>
      <c r="I112" s="113">
        <v>603.63000000000079</v>
      </c>
    </row>
    <row r="113" spans="1:9" x14ac:dyDescent="0.2">
      <c r="A113" t="s">
        <v>275</v>
      </c>
      <c r="B113">
        <v>10112</v>
      </c>
      <c r="C113" s="113">
        <v>999.87000000000046</v>
      </c>
      <c r="D113" s="113">
        <v>82.732716994788689</v>
      </c>
      <c r="E113" s="113">
        <v>67.397481709145538</v>
      </c>
      <c r="F113">
        <v>1</v>
      </c>
      <c r="G113" s="113">
        <v>7.8821999986436122</v>
      </c>
      <c r="H113" s="113">
        <v>4.4778254990299997</v>
      </c>
      <c r="I113" s="113">
        <v>606.41000000000076</v>
      </c>
    </row>
    <row r="114" spans="1:9" x14ac:dyDescent="0.2">
      <c r="A114" t="s">
        <v>276</v>
      </c>
      <c r="B114">
        <v>10113</v>
      </c>
      <c r="C114" s="113">
        <v>1025.6100000000004</v>
      </c>
      <c r="D114" s="113">
        <v>93.67041634821598</v>
      </c>
      <c r="E114" s="113">
        <v>47.899663227133885</v>
      </c>
      <c r="F114">
        <v>3</v>
      </c>
      <c r="G114" s="113">
        <v>7.5339000710166788</v>
      </c>
      <c r="H114" s="113">
        <v>3.2453885304999996</v>
      </c>
      <c r="I114" s="113">
        <v>606.41000000000076</v>
      </c>
    </row>
    <row r="115" spans="1:9" x14ac:dyDescent="0.2">
      <c r="A115" t="s">
        <v>277</v>
      </c>
      <c r="B115">
        <v>10114</v>
      </c>
      <c r="C115" s="113">
        <v>1044.3499999999999</v>
      </c>
      <c r="D115" s="113">
        <v>89.008597235529152</v>
      </c>
      <c r="E115" s="113">
        <v>63.122443504928661</v>
      </c>
      <c r="F115">
        <v>3</v>
      </c>
      <c r="G115" s="113">
        <v>6.5371000132574357</v>
      </c>
      <c r="H115" s="113">
        <v>2.9474284207699997</v>
      </c>
      <c r="I115" s="113">
        <v>599.46000000000083</v>
      </c>
    </row>
    <row r="116" spans="1:9" x14ac:dyDescent="0.2">
      <c r="A116" t="s">
        <v>278</v>
      </c>
      <c r="B116">
        <v>10115</v>
      </c>
      <c r="C116" s="113">
        <v>1087.2400000000002</v>
      </c>
      <c r="D116" s="113">
        <v>66.724808654769475</v>
      </c>
      <c r="E116" s="113">
        <v>52.169109046004749</v>
      </c>
      <c r="F116">
        <v>3</v>
      </c>
      <c r="G116" s="113">
        <v>24.0208003847908</v>
      </c>
      <c r="H116" s="113">
        <v>4.5954767975299999</v>
      </c>
      <c r="I116" s="113">
        <v>599.46000000000083</v>
      </c>
    </row>
    <row r="117" spans="1:9" x14ac:dyDescent="0.2">
      <c r="A117" t="s">
        <v>279</v>
      </c>
      <c r="B117">
        <v>10116</v>
      </c>
      <c r="C117" s="113">
        <v>1063.5400000000002</v>
      </c>
      <c r="D117" s="113">
        <v>77.810554838808599</v>
      </c>
      <c r="E117" s="113">
        <v>45.090943345517836</v>
      </c>
      <c r="F117">
        <v>3</v>
      </c>
      <c r="G117" s="113">
        <v>13.183199609663882</v>
      </c>
      <c r="H117" s="113">
        <v>4.81614637839</v>
      </c>
      <c r="I117" s="113">
        <v>594.31000000000063</v>
      </c>
    </row>
    <row r="118" spans="1:9" x14ac:dyDescent="0.2">
      <c r="A118" t="s">
        <v>280</v>
      </c>
      <c r="B118">
        <v>10117</v>
      </c>
      <c r="C118" s="113">
        <v>1040.5400000000002</v>
      </c>
      <c r="D118" s="113">
        <v>88.330478438923706</v>
      </c>
      <c r="E118" s="113">
        <v>52.907001558613928</v>
      </c>
      <c r="F118">
        <v>3</v>
      </c>
      <c r="G118" s="113">
        <v>7.7250997897528819</v>
      </c>
      <c r="H118" s="113">
        <v>3.7058046365899999</v>
      </c>
      <c r="I118" s="113">
        <v>594.31000000000063</v>
      </c>
    </row>
    <row r="119" spans="1:9" x14ac:dyDescent="0.2">
      <c r="A119" t="s">
        <v>281</v>
      </c>
      <c r="B119">
        <v>10118</v>
      </c>
      <c r="C119" s="113">
        <v>1034.77</v>
      </c>
      <c r="D119" s="113">
        <v>84.897106526150367</v>
      </c>
      <c r="E119" s="113">
        <v>57.986829265972105</v>
      </c>
      <c r="F119">
        <v>3</v>
      </c>
      <c r="G119" s="113">
        <v>6.0562000538754512</v>
      </c>
      <c r="H119" s="113">
        <v>3.00176365488</v>
      </c>
      <c r="I119" s="113">
        <v>597.09000000000071</v>
      </c>
    </row>
    <row r="120" spans="1:9" x14ac:dyDescent="0.2">
      <c r="A120" t="s">
        <v>282</v>
      </c>
      <c r="B120">
        <v>10119</v>
      </c>
      <c r="C120" s="113">
        <v>1041.1699999999998</v>
      </c>
      <c r="D120" s="113">
        <v>92.779184020594812</v>
      </c>
      <c r="E120" s="113">
        <v>57.841256949991418</v>
      </c>
      <c r="F120">
        <v>3</v>
      </c>
      <c r="G120" s="113">
        <v>8.5654002469618966</v>
      </c>
      <c r="H120" s="113">
        <v>3.11196681322</v>
      </c>
      <c r="I120" s="113">
        <v>597.09000000000071</v>
      </c>
    </row>
    <row r="121" spans="1:9" x14ac:dyDescent="0.2">
      <c r="A121" t="s">
        <v>283</v>
      </c>
      <c r="B121">
        <v>10120</v>
      </c>
      <c r="C121" s="113">
        <v>1045.9600000000003</v>
      </c>
      <c r="D121" s="113">
        <v>88.558321204031074</v>
      </c>
      <c r="E121" s="113">
        <v>60.0709415284961</v>
      </c>
      <c r="F121">
        <v>3</v>
      </c>
      <c r="G121" s="113">
        <v>13.181799934453833</v>
      </c>
      <c r="H121" s="113">
        <v>3.8535809202499998</v>
      </c>
      <c r="I121" s="113">
        <v>606.85000000000082</v>
      </c>
    </row>
    <row r="122" spans="1:9" x14ac:dyDescent="0.2">
      <c r="A122" t="s">
        <v>284</v>
      </c>
      <c r="B122">
        <v>10121</v>
      </c>
      <c r="C122" s="113">
        <v>1041.6900000000003</v>
      </c>
      <c r="D122" s="113">
        <v>91.251013739705911</v>
      </c>
      <c r="E122" s="113">
        <v>46.382521548602838</v>
      </c>
      <c r="F122">
        <v>3</v>
      </c>
      <c r="G122" s="113">
        <v>5.5859000382817241</v>
      </c>
      <c r="H122" s="113">
        <v>3.4301078145999999</v>
      </c>
      <c r="I122" s="113">
        <v>606.85000000000082</v>
      </c>
    </row>
    <row r="123" spans="1:9" x14ac:dyDescent="0.2">
      <c r="A123" t="s">
        <v>285</v>
      </c>
      <c r="B123">
        <v>10122</v>
      </c>
      <c r="C123" s="113">
        <v>1039.0400000000002</v>
      </c>
      <c r="D123" s="113">
        <v>87.143068908167407</v>
      </c>
      <c r="E123" s="113">
        <v>61.072129621686528</v>
      </c>
      <c r="F123">
        <v>3</v>
      </c>
      <c r="G123" s="113">
        <v>8.8074000652218469</v>
      </c>
      <c r="H123" s="113">
        <v>4.8989292427599995</v>
      </c>
      <c r="I123" s="113">
        <v>618.07000000000062</v>
      </c>
    </row>
    <row r="124" spans="1:9" x14ac:dyDescent="0.2">
      <c r="A124" t="s">
        <v>286</v>
      </c>
      <c r="B124">
        <v>10123</v>
      </c>
      <c r="C124" s="113">
        <v>1031.7700000000002</v>
      </c>
      <c r="D124" s="113">
        <v>60.346062598760497</v>
      </c>
      <c r="E124" s="113">
        <v>80.053304096021549</v>
      </c>
      <c r="F124">
        <v>3</v>
      </c>
      <c r="G124" s="113">
        <v>9.3990001180192007</v>
      </c>
      <c r="H124" s="113">
        <v>5.6628514154799996</v>
      </c>
      <c r="I124" s="113">
        <v>618.07000000000062</v>
      </c>
    </row>
    <row r="125" spans="1:9" x14ac:dyDescent="0.2">
      <c r="A125" t="s">
        <v>287</v>
      </c>
      <c r="B125">
        <v>10124</v>
      </c>
      <c r="C125" s="113">
        <v>1022.4100000000005</v>
      </c>
      <c r="D125" s="113">
        <v>77.076223526218357</v>
      </c>
      <c r="E125" s="113">
        <v>80.992208815274182</v>
      </c>
      <c r="F125">
        <v>3</v>
      </c>
      <c r="G125" s="113">
        <v>6.7665999329978783</v>
      </c>
      <c r="H125" s="113">
        <v>5.5184514261599995</v>
      </c>
      <c r="I125" s="113">
        <v>630.66000000000054</v>
      </c>
    </row>
    <row r="126" spans="1:9" x14ac:dyDescent="0.2">
      <c r="A126" t="s">
        <v>288</v>
      </c>
      <c r="B126">
        <v>10125</v>
      </c>
      <c r="C126" s="113">
        <v>1018.8700000000006</v>
      </c>
      <c r="D126" s="113">
        <v>84.189046330512156</v>
      </c>
      <c r="E126" s="113">
        <v>61.702023773455586</v>
      </c>
      <c r="F126">
        <v>3</v>
      </c>
      <c r="G126" s="113">
        <v>6.4130999197376966</v>
      </c>
      <c r="H126" s="113">
        <v>4.0044193673899997</v>
      </c>
      <c r="I126" s="113">
        <v>630.66000000000054</v>
      </c>
    </row>
    <row r="127" spans="1:9" x14ac:dyDescent="0.2">
      <c r="A127" t="s">
        <v>289</v>
      </c>
      <c r="B127">
        <v>10126</v>
      </c>
      <c r="C127" s="113">
        <v>1035.2600000000007</v>
      </c>
      <c r="D127" s="113">
        <v>44.679510759394169</v>
      </c>
      <c r="E127" s="113">
        <v>64.324237841623116</v>
      </c>
      <c r="F127">
        <v>3</v>
      </c>
      <c r="G127" s="113">
        <v>6.8186000395578157</v>
      </c>
      <c r="H127" s="113">
        <v>4.0171108898999996</v>
      </c>
      <c r="I127" s="113">
        <v>634.28000000000054</v>
      </c>
    </row>
    <row r="128" spans="1:9" x14ac:dyDescent="0.2">
      <c r="A128" t="s">
        <v>290</v>
      </c>
      <c r="B128">
        <v>10127</v>
      </c>
      <c r="C128" s="113">
        <v>1054.6700000000005</v>
      </c>
      <c r="D128" s="113">
        <v>79.847469506233381</v>
      </c>
      <c r="E128" s="113">
        <v>73.380291443699974</v>
      </c>
      <c r="F128">
        <v>3</v>
      </c>
      <c r="G128" s="113">
        <v>8.173800098475704</v>
      </c>
      <c r="H128" s="113">
        <v>4.8098151316599997</v>
      </c>
      <c r="I128" s="113">
        <v>634.28000000000054</v>
      </c>
    </row>
    <row r="129" spans="1:9" x14ac:dyDescent="0.2">
      <c r="A129" t="s">
        <v>291</v>
      </c>
      <c r="B129">
        <v>10128</v>
      </c>
      <c r="C129" s="113">
        <v>1062.5900000000004</v>
      </c>
      <c r="D129" s="113">
        <v>71.13709565123051</v>
      </c>
      <c r="E129" s="113">
        <v>75.512306631630651</v>
      </c>
      <c r="F129">
        <v>3</v>
      </c>
      <c r="G129" s="113">
        <v>6.038399875151752</v>
      </c>
      <c r="H129" s="113">
        <v>5.1032345081099999</v>
      </c>
      <c r="I129" s="113">
        <v>623.38000000000056</v>
      </c>
    </row>
    <row r="130" spans="1:9" x14ac:dyDescent="0.2">
      <c r="A130" t="s">
        <v>292</v>
      </c>
      <c r="B130">
        <v>10129</v>
      </c>
      <c r="C130" s="113">
        <v>1072.0700000000004</v>
      </c>
      <c r="D130" s="113">
        <v>65.017525266345032</v>
      </c>
      <c r="E130" s="113">
        <v>70.724724250141875</v>
      </c>
      <c r="F130">
        <v>3</v>
      </c>
      <c r="G130" s="113">
        <v>14.599667570652663</v>
      </c>
      <c r="H130" s="113">
        <v>12.5031660222</v>
      </c>
      <c r="I130" s="113">
        <v>623.38000000000056</v>
      </c>
    </row>
    <row r="131" spans="1:9" x14ac:dyDescent="0.2">
      <c r="A131" t="s">
        <v>293</v>
      </c>
      <c r="B131">
        <v>10130</v>
      </c>
      <c r="C131" s="113">
        <v>938.8900000000001</v>
      </c>
      <c r="D131" s="113">
        <v>96.477927859432739</v>
      </c>
      <c r="E131" s="113">
        <v>18.993163408541029</v>
      </c>
      <c r="F131">
        <v>1</v>
      </c>
      <c r="G131" s="113">
        <v>5.7403572285922762</v>
      </c>
      <c r="H131" s="113">
        <v>2.5463299909399999</v>
      </c>
      <c r="I131" s="113">
        <v>609.4800000000007</v>
      </c>
    </row>
    <row r="132" spans="1:9" x14ac:dyDescent="0.2">
      <c r="A132" t="s">
        <v>294</v>
      </c>
      <c r="B132">
        <v>10131</v>
      </c>
      <c r="C132" s="113">
        <v>884.02000000000021</v>
      </c>
      <c r="D132" s="113">
        <v>93.615967920582449</v>
      </c>
      <c r="E132" s="113">
        <v>61.990506417495958</v>
      </c>
      <c r="F132">
        <v>1</v>
      </c>
      <c r="G132" s="113">
        <v>5.5265920927448722</v>
      </c>
      <c r="H132" s="113">
        <v>2.8235651647699997</v>
      </c>
      <c r="I132" s="113">
        <v>609.4800000000007</v>
      </c>
    </row>
    <row r="133" spans="1:9" x14ac:dyDescent="0.2">
      <c r="A133" t="s">
        <v>295</v>
      </c>
      <c r="B133">
        <v>10132</v>
      </c>
      <c r="C133" s="113">
        <v>883.23000000000013</v>
      </c>
      <c r="D133" s="113">
        <v>100.48184935896434</v>
      </c>
      <c r="E133" s="113">
        <v>61.975960563490688</v>
      </c>
      <c r="F133">
        <v>1</v>
      </c>
      <c r="G133" s="113">
        <v>4.8978461611167825</v>
      </c>
      <c r="H133" s="113">
        <v>1.8752388862499998</v>
      </c>
      <c r="I133" s="113">
        <v>607.16000000000099</v>
      </c>
    </row>
    <row r="134" spans="1:9" x14ac:dyDescent="0.2">
      <c r="A134" t="s">
        <v>296</v>
      </c>
      <c r="B134">
        <v>10133</v>
      </c>
      <c r="C134" s="113">
        <v>901.74000000000046</v>
      </c>
      <c r="D134" s="113">
        <v>78.453006167499694</v>
      </c>
      <c r="E134" s="113">
        <v>39.700494480926757</v>
      </c>
      <c r="F134">
        <v>1</v>
      </c>
      <c r="G134" s="113">
        <v>9.8956641532525769</v>
      </c>
      <c r="H134" s="113">
        <v>4.8962805924600001</v>
      </c>
      <c r="I134" s="113">
        <v>607.16000000000099</v>
      </c>
    </row>
    <row r="135" spans="1:9" x14ac:dyDescent="0.2">
      <c r="A135" t="s">
        <v>297</v>
      </c>
      <c r="B135">
        <v>10134</v>
      </c>
      <c r="C135" s="113">
        <v>895.28000000000009</v>
      </c>
      <c r="D135" s="113">
        <v>31.046090834689618</v>
      </c>
      <c r="E135" s="113">
        <v>71.106232829078806</v>
      </c>
      <c r="F135">
        <v>1</v>
      </c>
      <c r="G135" s="113">
        <v>10.886360291278564</v>
      </c>
      <c r="H135" s="113">
        <v>9.4445997399999992</v>
      </c>
      <c r="I135" s="113">
        <v>601.97000000000082</v>
      </c>
    </row>
    <row r="136" spans="1:9" x14ac:dyDescent="0.2">
      <c r="A136" t="s">
        <v>298</v>
      </c>
      <c r="B136">
        <v>10135</v>
      </c>
      <c r="C136" s="113">
        <v>902.43000000000052</v>
      </c>
      <c r="D136" s="113">
        <v>30.123291254966034</v>
      </c>
      <c r="E136" s="113">
        <v>79.029192596845419</v>
      </c>
      <c r="F136">
        <v>1</v>
      </c>
      <c r="G136" s="113">
        <v>8.959506697276268</v>
      </c>
      <c r="H136" s="113">
        <v>8.3704158118199992</v>
      </c>
      <c r="I136" s="113">
        <v>601.97000000000082</v>
      </c>
    </row>
    <row r="137" spans="1:9" x14ac:dyDescent="0.2">
      <c r="A137" t="s">
        <v>299</v>
      </c>
      <c r="B137">
        <v>10136</v>
      </c>
      <c r="C137" s="113">
        <v>938.33000000000015</v>
      </c>
      <c r="D137" s="113">
        <v>53.551995083775012</v>
      </c>
      <c r="E137" s="113">
        <v>67.978458180105633</v>
      </c>
      <c r="F137">
        <v>1</v>
      </c>
      <c r="G137" s="113">
        <v>15.318323304631575</v>
      </c>
      <c r="H137" s="113">
        <v>6.6080736368399995</v>
      </c>
      <c r="I137" s="113">
        <v>597.90000000000077</v>
      </c>
    </row>
    <row r="138" spans="1:9" x14ac:dyDescent="0.2">
      <c r="A138" t="s">
        <v>300</v>
      </c>
      <c r="B138">
        <v>10137</v>
      </c>
      <c r="C138" s="113">
        <v>947.79999999999961</v>
      </c>
      <c r="D138" s="113">
        <v>75.478508956811737</v>
      </c>
      <c r="E138" s="113">
        <v>56.427104834314868</v>
      </c>
      <c r="F138">
        <v>1</v>
      </c>
      <c r="G138" s="113">
        <v>18.947225107568809</v>
      </c>
      <c r="H138" s="113">
        <v>5.2303444738399998</v>
      </c>
      <c r="I138" s="113">
        <v>597.90000000000077</v>
      </c>
    </row>
    <row r="139" spans="1:9" x14ac:dyDescent="0.2">
      <c r="A139" t="s">
        <v>301</v>
      </c>
      <c r="B139">
        <v>10138</v>
      </c>
      <c r="C139" s="113">
        <v>963.5800000000005</v>
      </c>
      <c r="D139" s="113">
        <v>85.947461373320778</v>
      </c>
      <c r="E139" s="113">
        <v>69.623430481496129</v>
      </c>
      <c r="F139">
        <v>1</v>
      </c>
      <c r="G139" s="113">
        <v>8.5605999228182714</v>
      </c>
      <c r="H139" s="113">
        <v>4.4940096615799998</v>
      </c>
      <c r="I139" s="113">
        <v>597.94000000000074</v>
      </c>
    </row>
    <row r="140" spans="1:9" x14ac:dyDescent="0.2">
      <c r="A140" t="s">
        <v>302</v>
      </c>
      <c r="B140">
        <v>10139</v>
      </c>
      <c r="C140" s="113">
        <v>970.80000000000018</v>
      </c>
      <c r="D140" s="113">
        <v>94.686140896793816</v>
      </c>
      <c r="E140" s="113">
        <v>46.785774350866753</v>
      </c>
      <c r="F140">
        <v>3</v>
      </c>
      <c r="G140" s="113">
        <v>5.8477997919124141</v>
      </c>
      <c r="H140" s="113">
        <v>2.9442032086299998</v>
      </c>
      <c r="I140" s="113">
        <v>597.94000000000074</v>
      </c>
    </row>
    <row r="141" spans="1:9" x14ac:dyDescent="0.2">
      <c r="A141" t="s">
        <v>303</v>
      </c>
      <c r="B141">
        <v>10140</v>
      </c>
      <c r="C141" s="113">
        <v>983.00000000000023</v>
      </c>
      <c r="D141" s="113">
        <v>95.984284908383799</v>
      </c>
      <c r="E141" s="113">
        <v>51.938950376024451</v>
      </c>
      <c r="F141">
        <v>3</v>
      </c>
      <c r="G141" s="113">
        <v>8.8974000800260171</v>
      </c>
      <c r="H141" s="113">
        <v>3.0224183842399999</v>
      </c>
      <c r="I141" s="113">
        <v>592.7300000000007</v>
      </c>
    </row>
    <row r="142" spans="1:9" x14ac:dyDescent="0.2">
      <c r="A142" t="s">
        <v>304</v>
      </c>
      <c r="B142">
        <v>10141</v>
      </c>
      <c r="C142" s="113">
        <v>1020.9800000000002</v>
      </c>
      <c r="D142" s="113">
        <v>82.769792259283577</v>
      </c>
      <c r="E142" s="113">
        <v>58.365714540899177</v>
      </c>
      <c r="F142">
        <v>3</v>
      </c>
      <c r="G142" s="113">
        <v>20.696600509999655</v>
      </c>
      <c r="H142" s="113">
        <v>4.2378568202799993</v>
      </c>
      <c r="I142" s="113">
        <v>592.7300000000007</v>
      </c>
    </row>
    <row r="143" spans="1:9" x14ac:dyDescent="0.2">
      <c r="A143" t="s">
        <v>305</v>
      </c>
      <c r="B143">
        <v>10142</v>
      </c>
      <c r="C143" s="113">
        <v>1026.43</v>
      </c>
      <c r="D143" s="113">
        <v>87.254791739461496</v>
      </c>
      <c r="E143" s="113">
        <v>59.01638432617839</v>
      </c>
      <c r="F143">
        <v>3</v>
      </c>
      <c r="G143" s="113">
        <v>10.199899273997993</v>
      </c>
      <c r="H143" s="113">
        <v>3.4407790195699999</v>
      </c>
      <c r="I143" s="113">
        <v>586.80000000000075</v>
      </c>
    </row>
    <row r="144" spans="1:9" x14ac:dyDescent="0.2">
      <c r="A144" t="s">
        <v>306</v>
      </c>
      <c r="B144">
        <v>10143</v>
      </c>
      <c r="C144" s="113">
        <v>1024.3300000000002</v>
      </c>
      <c r="D144" s="113">
        <v>92.079800350089528</v>
      </c>
      <c r="E144" s="113">
        <v>41.938130186947248</v>
      </c>
      <c r="F144">
        <v>3</v>
      </c>
      <c r="G144" s="113">
        <v>11.350100244004164</v>
      </c>
      <c r="H144" s="113">
        <v>3.2913799991599997</v>
      </c>
      <c r="I144" s="113">
        <v>586.80000000000075</v>
      </c>
    </row>
    <row r="145" spans="1:9" x14ac:dyDescent="0.2">
      <c r="A145" t="s">
        <v>307</v>
      </c>
      <c r="B145">
        <v>10144</v>
      </c>
      <c r="C145" s="113">
        <v>1021.1700000000004</v>
      </c>
      <c r="D145" s="113">
        <v>78.498747994405832</v>
      </c>
      <c r="E145" s="113">
        <v>62.108851778697101</v>
      </c>
      <c r="F145">
        <v>3</v>
      </c>
      <c r="G145" s="113">
        <v>10.168599890313997</v>
      </c>
      <c r="H145" s="113">
        <v>3.9025156830999999</v>
      </c>
      <c r="I145" s="113">
        <v>597.42000000000075</v>
      </c>
    </row>
    <row r="146" spans="1:9" x14ac:dyDescent="0.2">
      <c r="A146" t="s">
        <v>308</v>
      </c>
      <c r="B146">
        <v>10145</v>
      </c>
      <c r="C146" s="113">
        <v>1045.5600000000002</v>
      </c>
      <c r="D146" s="113">
        <v>89.402942497989727</v>
      </c>
      <c r="E146" s="113">
        <v>65.588021558719518</v>
      </c>
      <c r="F146">
        <v>3</v>
      </c>
      <c r="G146" s="113">
        <v>7.6296998901885127</v>
      </c>
      <c r="H146" s="113">
        <v>3.7431010436099998</v>
      </c>
      <c r="I146" s="113">
        <v>597.42000000000075</v>
      </c>
    </row>
    <row r="147" spans="1:9" x14ac:dyDescent="0.2">
      <c r="A147" t="s">
        <v>309</v>
      </c>
      <c r="B147">
        <v>10146</v>
      </c>
      <c r="C147" s="113">
        <v>1072.23</v>
      </c>
      <c r="D147" s="113">
        <v>92.928655875222773</v>
      </c>
      <c r="E147" s="113">
        <v>56.021574340205781</v>
      </c>
      <c r="F147">
        <v>3</v>
      </c>
      <c r="G147" s="113">
        <v>14.68680029147222</v>
      </c>
      <c r="H147" s="113">
        <v>3.3524450035799997</v>
      </c>
      <c r="I147" s="113">
        <v>609.48000000000059</v>
      </c>
    </row>
    <row r="148" spans="1:9" x14ac:dyDescent="0.2">
      <c r="A148" t="s">
        <v>310</v>
      </c>
      <c r="B148">
        <v>10147</v>
      </c>
      <c r="C148" s="113">
        <v>1046.1000000000004</v>
      </c>
      <c r="D148" s="113">
        <v>89.738443665929623</v>
      </c>
      <c r="E148" s="113">
        <v>38.418681881336418</v>
      </c>
      <c r="F148">
        <v>3</v>
      </c>
      <c r="G148" s="113">
        <v>6.8206999347929846</v>
      </c>
      <c r="H148" s="113">
        <v>3.2545809797399996</v>
      </c>
      <c r="I148" s="113">
        <v>609.48000000000059</v>
      </c>
    </row>
    <row r="149" spans="1:9" x14ac:dyDescent="0.2">
      <c r="A149" t="s">
        <v>311</v>
      </c>
      <c r="B149">
        <v>10148</v>
      </c>
      <c r="C149" s="113">
        <v>1035.9100000000003</v>
      </c>
      <c r="D149" s="113">
        <v>80.349372274705203</v>
      </c>
      <c r="E149" s="113">
        <v>64.067079291136494</v>
      </c>
      <c r="F149">
        <v>3</v>
      </c>
      <c r="G149" s="113">
        <v>9.1436001197441854</v>
      </c>
      <c r="H149" s="113">
        <v>4.5548572148599993</v>
      </c>
      <c r="I149" s="113">
        <v>620.49000000000069</v>
      </c>
    </row>
    <row r="150" spans="1:9" x14ac:dyDescent="0.2">
      <c r="A150" t="s">
        <v>312</v>
      </c>
      <c r="B150">
        <v>10149</v>
      </c>
      <c r="C150" s="113">
        <v>1039.0400000000004</v>
      </c>
      <c r="D150" s="113">
        <v>53.943959592213119</v>
      </c>
      <c r="E150" s="113">
        <v>63.168147289209251</v>
      </c>
      <c r="F150">
        <v>3</v>
      </c>
      <c r="G150" s="113">
        <v>18.714099446859315</v>
      </c>
      <c r="H150" s="113">
        <v>6.7127807409699995</v>
      </c>
      <c r="I150" s="113">
        <v>620.49000000000069</v>
      </c>
    </row>
    <row r="151" spans="1:9" x14ac:dyDescent="0.2">
      <c r="A151" t="s">
        <v>313</v>
      </c>
      <c r="B151">
        <v>10150</v>
      </c>
      <c r="C151" s="113">
        <v>1002.9000000000005</v>
      </c>
      <c r="D151" s="113">
        <v>33.182528795857642</v>
      </c>
      <c r="E151" s="113">
        <v>74.648865464279325</v>
      </c>
      <c r="F151">
        <v>3</v>
      </c>
      <c r="G151" s="113">
        <v>8.7540001241602603</v>
      </c>
      <c r="H151" s="113">
        <v>8.5618638092699992</v>
      </c>
      <c r="I151" s="113">
        <v>619.47000000000082</v>
      </c>
    </row>
    <row r="152" spans="1:9" x14ac:dyDescent="0.2">
      <c r="A152" t="s">
        <v>314</v>
      </c>
      <c r="B152">
        <v>10151</v>
      </c>
      <c r="C152" s="113">
        <v>1000.7700000000001</v>
      </c>
      <c r="D152" s="113">
        <v>69.800027867468444</v>
      </c>
      <c r="E152" s="113">
        <v>74.629342264533321</v>
      </c>
      <c r="F152">
        <v>3</v>
      </c>
      <c r="G152" s="113">
        <v>8.7277999427219317</v>
      </c>
      <c r="H152" s="113">
        <v>6.4616298433799999</v>
      </c>
      <c r="I152" s="113">
        <v>619.47000000000082</v>
      </c>
    </row>
    <row r="153" spans="1:9" x14ac:dyDescent="0.2">
      <c r="A153" t="s">
        <v>315</v>
      </c>
      <c r="B153">
        <v>10152</v>
      </c>
      <c r="C153" s="113">
        <v>1020.2100000000004</v>
      </c>
      <c r="D153" s="113">
        <v>66.901105289574119</v>
      </c>
      <c r="E153" s="113">
        <v>79.675598902966343</v>
      </c>
      <c r="F153">
        <v>3</v>
      </c>
      <c r="G153" s="113">
        <v>8.8902002596080614</v>
      </c>
      <c r="H153" s="113">
        <v>5.0018689746899998</v>
      </c>
      <c r="I153" s="113">
        <v>614.53000000000054</v>
      </c>
    </row>
    <row r="154" spans="1:9" x14ac:dyDescent="0.2">
      <c r="A154" t="s">
        <v>316</v>
      </c>
      <c r="B154">
        <v>10153</v>
      </c>
      <c r="C154" s="113">
        <v>1041.2200000000005</v>
      </c>
      <c r="D154" s="113">
        <v>68.067347901533125</v>
      </c>
      <c r="E154" s="113">
        <v>83.225538816314909</v>
      </c>
      <c r="F154">
        <v>3</v>
      </c>
      <c r="G154" s="113">
        <v>7.7120999543633042</v>
      </c>
      <c r="H154" s="113">
        <v>5.3896564118999999</v>
      </c>
      <c r="I154" s="113">
        <v>614.53000000000054</v>
      </c>
    </row>
    <row r="155" spans="1:9" x14ac:dyDescent="0.2">
      <c r="A155" t="s">
        <v>317</v>
      </c>
      <c r="B155">
        <v>10154</v>
      </c>
      <c r="C155" s="113">
        <v>1060.5000000000005</v>
      </c>
      <c r="D155" s="113">
        <v>89.81748626588751</v>
      </c>
      <c r="E155" s="113">
        <v>82.314718016477229</v>
      </c>
      <c r="F155">
        <v>3</v>
      </c>
      <c r="G155" s="113">
        <v>6.5945000277802066</v>
      </c>
      <c r="H155" s="113">
        <v>4.4331122223300001</v>
      </c>
      <c r="I155" s="113">
        <v>613.47000000000082</v>
      </c>
    </row>
    <row r="156" spans="1:9" x14ac:dyDescent="0.2">
      <c r="A156" t="s">
        <v>318</v>
      </c>
      <c r="B156">
        <v>10155</v>
      </c>
      <c r="C156" s="113">
        <v>1071.8600000000001</v>
      </c>
      <c r="D156" s="113">
        <v>90.044389615302009</v>
      </c>
      <c r="E156" s="113">
        <v>77.564497207738185</v>
      </c>
      <c r="F156">
        <v>3</v>
      </c>
      <c r="G156" s="113">
        <v>7.4513529133973364</v>
      </c>
      <c r="H156" s="113">
        <v>4.1532201093099994</v>
      </c>
      <c r="I156" s="113">
        <v>613.47000000000082</v>
      </c>
    </row>
    <row r="157" spans="1:9" x14ac:dyDescent="0.2">
      <c r="A157" t="s">
        <v>319</v>
      </c>
      <c r="B157">
        <v>10156</v>
      </c>
      <c r="C157" s="113">
        <v>867.57000000000039</v>
      </c>
      <c r="D157" s="113">
        <v>97.773587846698646</v>
      </c>
      <c r="E157" s="113">
        <v>18.52575521045712</v>
      </c>
      <c r="F157">
        <v>2</v>
      </c>
      <c r="G157" s="113">
        <v>5.1585443686363384</v>
      </c>
      <c r="H157" s="113">
        <v>1.95702877274</v>
      </c>
      <c r="I157" s="113">
        <v>609.4800000000007</v>
      </c>
    </row>
    <row r="158" spans="1:9" x14ac:dyDescent="0.2">
      <c r="A158" t="s">
        <v>320</v>
      </c>
      <c r="B158">
        <v>10157</v>
      </c>
      <c r="C158" s="113">
        <v>817.06000000000029</v>
      </c>
      <c r="D158" s="113">
        <v>90.757582034252465</v>
      </c>
      <c r="E158" s="113">
        <v>72.768658095050924</v>
      </c>
      <c r="F158">
        <v>2</v>
      </c>
      <c r="G158" s="113">
        <v>10.568815333328937</v>
      </c>
      <c r="H158" s="113">
        <v>3.1335261749599996</v>
      </c>
      <c r="I158" s="113">
        <v>609.4800000000007</v>
      </c>
    </row>
    <row r="159" spans="1:9" x14ac:dyDescent="0.2">
      <c r="A159" t="s">
        <v>321</v>
      </c>
      <c r="B159">
        <v>10158</v>
      </c>
      <c r="C159" s="113">
        <v>810.54000000000019</v>
      </c>
      <c r="D159" s="113">
        <v>76.413636858633197</v>
      </c>
      <c r="E159" s="113">
        <v>68.877154432855619</v>
      </c>
      <c r="F159">
        <v>2</v>
      </c>
      <c r="G159" s="113">
        <v>13.521480277418737</v>
      </c>
      <c r="H159" s="113">
        <v>4.4433944524899998</v>
      </c>
      <c r="I159" s="113">
        <v>607.16000000000099</v>
      </c>
    </row>
    <row r="160" spans="1:9" x14ac:dyDescent="0.2">
      <c r="A160" t="s">
        <v>322</v>
      </c>
      <c r="B160">
        <v>10159</v>
      </c>
      <c r="C160" s="113">
        <v>871.47000000000025</v>
      </c>
      <c r="D160" s="113">
        <v>76.045017788295539</v>
      </c>
      <c r="E160" s="113">
        <v>73.213640101950105</v>
      </c>
      <c r="F160">
        <v>4</v>
      </c>
      <c r="G160" s="113">
        <v>10.071576235500437</v>
      </c>
      <c r="H160" s="113">
        <v>4.5122340851999994</v>
      </c>
      <c r="I160" s="113">
        <v>607.16000000000099</v>
      </c>
    </row>
    <row r="161" spans="1:9" x14ac:dyDescent="0.2">
      <c r="A161" t="s">
        <v>323</v>
      </c>
      <c r="B161">
        <v>10160</v>
      </c>
      <c r="C161" s="113">
        <v>882.87000000000046</v>
      </c>
      <c r="D161" s="113">
        <v>78.016265027866183</v>
      </c>
      <c r="E161" s="113">
        <v>60.811642115486436</v>
      </c>
      <c r="F161">
        <v>4</v>
      </c>
      <c r="G161" s="113">
        <v>8.8676267371230573</v>
      </c>
      <c r="H161" s="113">
        <v>4.0775956332399996</v>
      </c>
      <c r="I161" s="113">
        <v>601.97000000000082</v>
      </c>
    </row>
    <row r="162" spans="1:9" x14ac:dyDescent="0.2">
      <c r="A162" t="s">
        <v>324</v>
      </c>
      <c r="B162">
        <v>10161</v>
      </c>
      <c r="C162" s="113">
        <v>890.04000000000053</v>
      </c>
      <c r="D162" s="113">
        <v>75.21135351980719</v>
      </c>
      <c r="E162" s="113">
        <v>66.011837435240906</v>
      </c>
      <c r="F162">
        <v>4</v>
      </c>
      <c r="G162" s="113">
        <v>11.810831305037228</v>
      </c>
      <c r="H162" s="113">
        <v>3.8121800984899998</v>
      </c>
      <c r="I162" s="113">
        <v>601.97000000000082</v>
      </c>
    </row>
    <row r="163" spans="1:9" x14ac:dyDescent="0.2">
      <c r="A163" t="s">
        <v>325</v>
      </c>
      <c r="B163">
        <v>10162</v>
      </c>
      <c r="C163" s="113">
        <v>914.13000000000034</v>
      </c>
      <c r="D163" s="113">
        <v>87.38443477481249</v>
      </c>
      <c r="E163" s="113">
        <v>66.454194878219099</v>
      </c>
      <c r="F163">
        <v>4</v>
      </c>
      <c r="G163" s="113">
        <v>11.262705815993074</v>
      </c>
      <c r="H163" s="113">
        <v>4.0014554421600002</v>
      </c>
      <c r="I163" s="113">
        <v>597.90000000000077</v>
      </c>
    </row>
    <row r="164" spans="1:9" x14ac:dyDescent="0.2">
      <c r="A164" t="s">
        <v>326</v>
      </c>
      <c r="B164">
        <v>10163</v>
      </c>
      <c r="C164" s="113">
        <v>923.6600000000002</v>
      </c>
      <c r="D164" s="113">
        <v>88.940141384721272</v>
      </c>
      <c r="E164" s="113">
        <v>62.135753071225324</v>
      </c>
      <c r="F164">
        <v>4</v>
      </c>
      <c r="G164" s="113">
        <v>7.5516359406384952</v>
      </c>
      <c r="H164" s="113">
        <v>4.2401289696599997</v>
      </c>
      <c r="I164" s="113">
        <v>597.90000000000077</v>
      </c>
    </row>
    <row r="165" spans="1:9" x14ac:dyDescent="0.2">
      <c r="A165" t="s">
        <v>327</v>
      </c>
      <c r="B165">
        <v>10164</v>
      </c>
      <c r="C165" s="113">
        <v>937.67000000000041</v>
      </c>
      <c r="D165" s="113">
        <v>91.619077647863563</v>
      </c>
      <c r="E165" s="113">
        <v>49.440517651886275</v>
      </c>
      <c r="F165">
        <v>1</v>
      </c>
      <c r="G165" s="113">
        <v>8.5627999932563093</v>
      </c>
      <c r="H165" s="113">
        <v>4.2232786068000001</v>
      </c>
      <c r="I165" s="113">
        <v>597.94000000000074</v>
      </c>
    </row>
    <row r="166" spans="1:9" x14ac:dyDescent="0.2">
      <c r="A166" t="s">
        <v>328</v>
      </c>
      <c r="B166">
        <v>10165</v>
      </c>
      <c r="C166" s="113">
        <v>943.2200000000006</v>
      </c>
      <c r="D166" s="113">
        <v>98.639052912672838</v>
      </c>
      <c r="E166" s="113">
        <v>56.005879338121069</v>
      </c>
      <c r="F166">
        <v>3</v>
      </c>
      <c r="G166" s="113">
        <v>9.8082000092463328</v>
      </c>
      <c r="H166" s="113">
        <v>4.8409364252099998</v>
      </c>
      <c r="I166" s="113">
        <v>597.94000000000074</v>
      </c>
    </row>
    <row r="167" spans="1:9" x14ac:dyDescent="0.2">
      <c r="A167" t="s">
        <v>329</v>
      </c>
      <c r="B167">
        <v>10166</v>
      </c>
      <c r="C167" s="113">
        <v>955.15000000000032</v>
      </c>
      <c r="D167" s="113">
        <v>94.837180457791874</v>
      </c>
      <c r="E167" s="113">
        <v>37.042528738341723</v>
      </c>
      <c r="F167">
        <v>3</v>
      </c>
      <c r="G167" s="113">
        <v>5.9148997057021857</v>
      </c>
      <c r="H167" s="113">
        <v>3.2084431963099997</v>
      </c>
      <c r="I167" s="113">
        <v>592.7300000000007</v>
      </c>
    </row>
    <row r="168" spans="1:9" x14ac:dyDescent="0.2">
      <c r="A168" t="s">
        <v>330</v>
      </c>
      <c r="B168">
        <v>10167</v>
      </c>
      <c r="C168" s="113">
        <v>977.78000000000031</v>
      </c>
      <c r="D168" s="113">
        <v>86.007767517422536</v>
      </c>
      <c r="E168" s="113">
        <v>58.356946927449762</v>
      </c>
      <c r="F168">
        <v>3</v>
      </c>
      <c r="G168" s="113">
        <v>13.46380042136154</v>
      </c>
      <c r="H168" s="113">
        <v>3.7986724037699999</v>
      </c>
      <c r="I168" s="113">
        <v>592.7300000000007</v>
      </c>
    </row>
    <row r="169" spans="1:9" x14ac:dyDescent="0.2">
      <c r="A169" t="s">
        <v>331</v>
      </c>
      <c r="B169">
        <v>10168</v>
      </c>
      <c r="C169" s="113">
        <v>1006.0800000000005</v>
      </c>
      <c r="D169" s="113">
        <v>87.241837683418083</v>
      </c>
      <c r="E169" s="113">
        <v>46.762746255179536</v>
      </c>
      <c r="F169">
        <v>3</v>
      </c>
      <c r="G169" s="113">
        <v>7.412199892244189</v>
      </c>
      <c r="H169" s="113">
        <v>3.6255984311899998</v>
      </c>
      <c r="I169" s="113">
        <v>586.80000000000075</v>
      </c>
    </row>
    <row r="170" spans="1:9" x14ac:dyDescent="0.2">
      <c r="A170" t="s">
        <v>332</v>
      </c>
      <c r="B170">
        <v>10169</v>
      </c>
      <c r="C170" s="113">
        <v>1015.7700000000001</v>
      </c>
      <c r="D170" s="113">
        <v>96.331588064291211</v>
      </c>
      <c r="E170" s="113">
        <v>53.011255459385325</v>
      </c>
      <c r="F170">
        <v>3</v>
      </c>
      <c r="G170" s="113">
        <v>8.1081998352462819</v>
      </c>
      <c r="H170" s="113">
        <v>3.5531645900199997</v>
      </c>
      <c r="I170" s="113">
        <v>586.80000000000075</v>
      </c>
    </row>
    <row r="171" spans="1:9" x14ac:dyDescent="0.2">
      <c r="A171" t="s">
        <v>333</v>
      </c>
      <c r="B171">
        <v>10170</v>
      </c>
      <c r="C171" s="113">
        <v>1011.7000000000002</v>
      </c>
      <c r="D171" s="113">
        <v>89.130162006255915</v>
      </c>
      <c r="E171" s="113">
        <v>58.233990292697058</v>
      </c>
      <c r="F171">
        <v>6</v>
      </c>
      <c r="G171" s="113">
        <v>10.439400251211497</v>
      </c>
      <c r="H171" s="113">
        <v>4.2115865289899999</v>
      </c>
      <c r="I171" s="113">
        <v>597.42000000000075</v>
      </c>
    </row>
    <row r="172" spans="1:9" x14ac:dyDescent="0.2">
      <c r="A172" t="s">
        <v>334</v>
      </c>
      <c r="B172">
        <v>10171</v>
      </c>
      <c r="C172" s="113">
        <v>1028.42</v>
      </c>
      <c r="D172" s="113">
        <v>85.701310835480427</v>
      </c>
      <c r="E172" s="113">
        <v>59.599807717126019</v>
      </c>
      <c r="F172">
        <v>6</v>
      </c>
      <c r="G172" s="113">
        <v>11.758099831743355</v>
      </c>
      <c r="H172" s="113">
        <v>4.5441505546199998</v>
      </c>
      <c r="I172" s="113">
        <v>597.42000000000075</v>
      </c>
    </row>
    <row r="173" spans="1:9" x14ac:dyDescent="0.2">
      <c r="A173" t="s">
        <v>335</v>
      </c>
      <c r="B173">
        <v>10172</v>
      </c>
      <c r="C173" s="113">
        <v>1059.9500000000003</v>
      </c>
      <c r="D173" s="113">
        <v>86.542160744722452</v>
      </c>
      <c r="E173" s="113">
        <v>48.12373271629999</v>
      </c>
      <c r="F173">
        <v>6</v>
      </c>
      <c r="G173" s="113">
        <v>11.385600101568315</v>
      </c>
      <c r="H173" s="113">
        <v>4.9044814252299993</v>
      </c>
      <c r="I173" s="113">
        <v>609.48000000000059</v>
      </c>
    </row>
    <row r="174" spans="1:9" x14ac:dyDescent="0.2">
      <c r="A174" t="s">
        <v>336</v>
      </c>
      <c r="B174">
        <v>10173</v>
      </c>
      <c r="C174" s="113">
        <v>1029.4600000000003</v>
      </c>
      <c r="D174" s="113">
        <v>79.024239988317333</v>
      </c>
      <c r="E174" s="113">
        <v>49.453527681473467</v>
      </c>
      <c r="F174">
        <v>6</v>
      </c>
      <c r="G174" s="113">
        <v>8.1229995505403796</v>
      </c>
      <c r="H174" s="113">
        <v>4.6639785275999994</v>
      </c>
      <c r="I174" s="113">
        <v>609.48000000000059</v>
      </c>
    </row>
    <row r="175" spans="1:9" x14ac:dyDescent="0.2">
      <c r="A175" t="s">
        <v>337</v>
      </c>
      <c r="B175">
        <v>10174</v>
      </c>
      <c r="C175" s="113">
        <v>992.19000000000017</v>
      </c>
      <c r="D175" s="113">
        <v>45.948996257546469</v>
      </c>
      <c r="E175" s="113">
        <v>67.861191602648546</v>
      </c>
      <c r="F175">
        <v>6</v>
      </c>
      <c r="G175" s="113">
        <v>9.3738999412174628</v>
      </c>
      <c r="H175" s="113">
        <v>7.3865239050299998</v>
      </c>
      <c r="I175" s="113">
        <v>620.49000000000069</v>
      </c>
    </row>
    <row r="176" spans="1:9" x14ac:dyDescent="0.2">
      <c r="A176" t="s">
        <v>338</v>
      </c>
      <c r="B176">
        <v>10175</v>
      </c>
      <c r="C176" s="113">
        <v>964.10000000000014</v>
      </c>
      <c r="D176" s="113">
        <v>60.644594728257388</v>
      </c>
      <c r="E176" s="113">
        <v>69.06943140763903</v>
      </c>
      <c r="F176">
        <v>6</v>
      </c>
      <c r="G176" s="113">
        <v>15.015600031687587</v>
      </c>
      <c r="H176" s="113">
        <v>7.7573897888099994</v>
      </c>
      <c r="I176" s="113">
        <v>620.49000000000069</v>
      </c>
    </row>
    <row r="177" spans="1:9" x14ac:dyDescent="0.2">
      <c r="A177" t="s">
        <v>339</v>
      </c>
      <c r="B177">
        <v>10176</v>
      </c>
      <c r="C177" s="113">
        <v>962.78000000000031</v>
      </c>
      <c r="D177" s="113">
        <v>30.752630264036441</v>
      </c>
      <c r="E177" s="113">
        <v>65.897904958303954</v>
      </c>
      <c r="F177">
        <v>6</v>
      </c>
      <c r="G177" s="113">
        <v>9.3117000733512789</v>
      </c>
      <c r="H177" s="113">
        <v>9.1386187973499986</v>
      </c>
      <c r="I177" s="113">
        <v>619.47000000000082</v>
      </c>
    </row>
    <row r="178" spans="1:9" x14ac:dyDescent="0.2">
      <c r="A178" t="s">
        <v>340</v>
      </c>
      <c r="B178">
        <v>10177</v>
      </c>
      <c r="C178" s="113">
        <v>984.90000000000055</v>
      </c>
      <c r="D178" s="113">
        <v>73.77234645675901</v>
      </c>
      <c r="E178" s="113">
        <v>71.166011119846942</v>
      </c>
      <c r="F178">
        <v>3</v>
      </c>
      <c r="G178" s="113">
        <v>12.324299601514165</v>
      </c>
      <c r="H178" s="113">
        <v>6.2483180779899996</v>
      </c>
      <c r="I178" s="113">
        <v>619.47000000000082</v>
      </c>
    </row>
    <row r="179" spans="1:9" x14ac:dyDescent="0.2">
      <c r="A179" t="s">
        <v>341</v>
      </c>
      <c r="B179">
        <v>10178</v>
      </c>
      <c r="C179" s="113">
        <v>1011.2600000000002</v>
      </c>
      <c r="D179" s="113">
        <v>80.704701383179838</v>
      </c>
      <c r="E179" s="113">
        <v>72.830810254972334</v>
      </c>
      <c r="F179">
        <v>3</v>
      </c>
      <c r="G179" s="113">
        <v>8.3445999273383382</v>
      </c>
      <c r="H179" s="113">
        <v>4.7519230216199997</v>
      </c>
      <c r="I179" s="113">
        <v>614.53000000000054</v>
      </c>
    </row>
    <row r="180" spans="1:9" x14ac:dyDescent="0.2">
      <c r="A180" t="s">
        <v>342</v>
      </c>
      <c r="B180">
        <v>10179</v>
      </c>
      <c r="C180" s="113">
        <v>1035.4500000000005</v>
      </c>
      <c r="D180" s="113">
        <v>77.530843340743985</v>
      </c>
      <c r="E180" s="113">
        <v>79.929347637481939</v>
      </c>
      <c r="F180">
        <v>3</v>
      </c>
      <c r="G180" s="113">
        <v>7.2447998518963566</v>
      </c>
      <c r="H180" s="113">
        <v>5.12428951382</v>
      </c>
      <c r="I180" s="113">
        <v>614.53000000000054</v>
      </c>
    </row>
    <row r="181" spans="1:9" x14ac:dyDescent="0.2">
      <c r="A181" t="s">
        <v>343</v>
      </c>
      <c r="B181">
        <v>10180</v>
      </c>
      <c r="C181" s="113">
        <v>1050.3300000000004</v>
      </c>
      <c r="D181" s="113">
        <v>87.776071326853298</v>
      </c>
      <c r="E181" s="113">
        <v>81.146270770091817</v>
      </c>
      <c r="F181">
        <v>3</v>
      </c>
      <c r="G181" s="113">
        <v>8.1397997301944862</v>
      </c>
      <c r="H181" s="113">
        <v>5.6037125747999994</v>
      </c>
      <c r="I181" s="113">
        <v>613.47000000000082</v>
      </c>
    </row>
    <row r="182" spans="1:9" x14ac:dyDescent="0.2">
      <c r="A182" t="s">
        <v>344</v>
      </c>
      <c r="B182">
        <v>10181</v>
      </c>
      <c r="C182" s="113">
        <v>1064.2200000000003</v>
      </c>
      <c r="D182" s="113">
        <v>84.922215186875434</v>
      </c>
      <c r="E182" s="113">
        <v>71.36821932236019</v>
      </c>
      <c r="F182">
        <v>3</v>
      </c>
      <c r="G182" s="113">
        <v>8.831222772548827</v>
      </c>
      <c r="H182" s="113">
        <v>3.6592593937099998</v>
      </c>
      <c r="I182" s="113">
        <v>613.47000000000082</v>
      </c>
    </row>
    <row r="183" spans="1:9" x14ac:dyDescent="0.2">
      <c r="A183" t="s">
        <v>345</v>
      </c>
      <c r="B183">
        <v>10182</v>
      </c>
      <c r="C183" s="113">
        <v>1067.1500000000005</v>
      </c>
      <c r="D183" s="113">
        <v>89.640682797206111</v>
      </c>
      <c r="E183" s="113">
        <v>60.646147064573093</v>
      </c>
      <c r="F183">
        <v>3</v>
      </c>
      <c r="G183" s="113">
        <v>5.7303779863057924</v>
      </c>
      <c r="H183" s="113">
        <v>3.26342484113</v>
      </c>
      <c r="I183" s="113">
        <v>614.01000000000079</v>
      </c>
    </row>
    <row r="184" spans="1:9" x14ac:dyDescent="0.2">
      <c r="A184" t="s">
        <v>346</v>
      </c>
      <c r="B184">
        <v>10183</v>
      </c>
      <c r="C184" s="113">
        <v>849.93000000000052</v>
      </c>
      <c r="D184" s="113">
        <v>91.968042289715015</v>
      </c>
      <c r="E184" s="113">
        <v>31.816687913813013</v>
      </c>
      <c r="F184">
        <v>2</v>
      </c>
      <c r="G184" s="113">
        <v>9.0907938312836229</v>
      </c>
      <c r="H184" s="113">
        <v>2.85461675633</v>
      </c>
      <c r="I184" s="113">
        <v>622.83000000000061</v>
      </c>
    </row>
    <row r="185" spans="1:9" x14ac:dyDescent="0.2">
      <c r="A185" t="s">
        <v>347</v>
      </c>
      <c r="B185">
        <v>10184</v>
      </c>
      <c r="C185" s="113">
        <v>816.89000000000055</v>
      </c>
      <c r="D185" s="113">
        <v>80.219024656557025</v>
      </c>
      <c r="E185" s="113">
        <v>64.778760023223541</v>
      </c>
      <c r="F185">
        <v>2</v>
      </c>
      <c r="G185" s="113">
        <v>8.7796282369427647</v>
      </c>
      <c r="H185" s="113">
        <v>4.5592679289199998</v>
      </c>
      <c r="I185" s="113">
        <v>622.83000000000061</v>
      </c>
    </row>
    <row r="186" spans="1:9" x14ac:dyDescent="0.2">
      <c r="A186" t="s">
        <v>348</v>
      </c>
      <c r="B186">
        <v>10185</v>
      </c>
      <c r="C186" s="113">
        <v>832.82000000000062</v>
      </c>
      <c r="D186" s="113">
        <v>64.721942850139371</v>
      </c>
      <c r="E186" s="113">
        <v>78.71701682477017</v>
      </c>
      <c r="F186">
        <v>4</v>
      </c>
      <c r="G186" s="113">
        <v>7.3242108563782304</v>
      </c>
      <c r="H186" s="113">
        <v>4.5531755540800001</v>
      </c>
      <c r="I186" s="113">
        <v>608.69000000000074</v>
      </c>
    </row>
    <row r="187" spans="1:9" x14ac:dyDescent="0.2">
      <c r="A187" t="s">
        <v>349</v>
      </c>
      <c r="B187">
        <v>10186</v>
      </c>
      <c r="C187" s="113">
        <v>884.95000000000039</v>
      </c>
      <c r="D187" s="113">
        <v>84.891870705758322</v>
      </c>
      <c r="E187" s="113">
        <v>61.231224393147045</v>
      </c>
      <c r="F187">
        <v>4</v>
      </c>
      <c r="G187" s="113">
        <v>7.6348000156518685</v>
      </c>
      <c r="H187" s="113">
        <v>3.79291341833</v>
      </c>
      <c r="I187" s="113">
        <v>608.69000000000074</v>
      </c>
    </row>
    <row r="188" spans="1:9" x14ac:dyDescent="0.2">
      <c r="A188" t="s">
        <v>350</v>
      </c>
      <c r="B188">
        <v>10187</v>
      </c>
      <c r="C188" s="113">
        <v>875.90000000000032</v>
      </c>
      <c r="D188" s="113">
        <v>76.889240538428766</v>
      </c>
      <c r="E188" s="113">
        <v>77.464670808307957</v>
      </c>
      <c r="F188">
        <v>4</v>
      </c>
      <c r="G188" s="113">
        <v>11.024399949023616</v>
      </c>
      <c r="H188" s="113">
        <v>4.3785487871699997</v>
      </c>
      <c r="I188" s="113">
        <v>600.35000000000093</v>
      </c>
    </row>
    <row r="189" spans="1:9" x14ac:dyDescent="0.2">
      <c r="A189" t="s">
        <v>351</v>
      </c>
      <c r="B189">
        <v>10188</v>
      </c>
      <c r="C189" s="113">
        <v>876.9200000000003</v>
      </c>
      <c r="D189" s="113">
        <v>84.667995983531327</v>
      </c>
      <c r="E189" s="113">
        <v>76.727265173188599</v>
      </c>
      <c r="F189">
        <v>4</v>
      </c>
      <c r="G189" s="113">
        <v>9.0823999961757718</v>
      </c>
      <c r="H189" s="113">
        <v>4.39667870247</v>
      </c>
      <c r="I189" s="113">
        <v>600.35000000000093</v>
      </c>
    </row>
    <row r="190" spans="1:9" x14ac:dyDescent="0.2">
      <c r="A190" t="s">
        <v>352</v>
      </c>
      <c r="B190">
        <v>10189</v>
      </c>
      <c r="C190" s="113">
        <v>894.27000000000044</v>
      </c>
      <c r="D190" s="113">
        <v>91.037747392887638</v>
      </c>
      <c r="E190" s="113">
        <v>66.040010644120258</v>
      </c>
      <c r="F190">
        <v>4</v>
      </c>
      <c r="G190" s="113">
        <v>8.3846999076119406</v>
      </c>
      <c r="H190" s="113">
        <v>4.08529392292</v>
      </c>
      <c r="I190" s="113">
        <v>591.31000000000085</v>
      </c>
    </row>
    <row r="191" spans="1:9" x14ac:dyDescent="0.2">
      <c r="A191" t="s">
        <v>353</v>
      </c>
      <c r="B191">
        <v>10190</v>
      </c>
      <c r="C191" s="113">
        <v>918.01000000000056</v>
      </c>
      <c r="D191" s="113">
        <v>87.331709958928585</v>
      </c>
      <c r="E191" s="113">
        <v>66.216638902393953</v>
      </c>
      <c r="F191">
        <v>4</v>
      </c>
      <c r="G191" s="113">
        <v>10.355217868905482</v>
      </c>
      <c r="H191" s="113">
        <v>4.3722761632299996</v>
      </c>
      <c r="I191" s="113">
        <v>591.31000000000085</v>
      </c>
    </row>
    <row r="192" spans="1:9" x14ac:dyDescent="0.2">
      <c r="A192" t="s">
        <v>354</v>
      </c>
      <c r="B192">
        <v>10191</v>
      </c>
      <c r="C192" s="113">
        <v>931.98000000000025</v>
      </c>
      <c r="D192" s="113">
        <v>82.808963693174974</v>
      </c>
      <c r="E192" s="113">
        <v>30.176849445981468</v>
      </c>
      <c r="F192">
        <v>4</v>
      </c>
      <c r="G192" s="113">
        <v>28.375099790248907</v>
      </c>
      <c r="H192" s="113">
        <v>5.2664626771399998</v>
      </c>
      <c r="I192" s="113">
        <v>590.44000000000074</v>
      </c>
    </row>
    <row r="193" spans="1:9" x14ac:dyDescent="0.2">
      <c r="A193" t="s">
        <v>355</v>
      </c>
      <c r="B193">
        <v>10192</v>
      </c>
      <c r="C193" s="113">
        <v>913.86000000000058</v>
      </c>
      <c r="D193" s="113">
        <v>64.796629742835393</v>
      </c>
      <c r="E193" s="113">
        <v>65.188090306399602</v>
      </c>
      <c r="F193">
        <v>6</v>
      </c>
      <c r="G193" s="113">
        <v>8.8579998999999781</v>
      </c>
      <c r="H193" s="113">
        <v>7.1510740825899992</v>
      </c>
      <c r="I193" s="113">
        <v>590.44000000000074</v>
      </c>
    </row>
    <row r="194" spans="1:9" x14ac:dyDescent="0.2">
      <c r="A194" t="s">
        <v>356</v>
      </c>
      <c r="B194">
        <v>10193</v>
      </c>
      <c r="C194" s="113">
        <v>912.50000000000034</v>
      </c>
      <c r="D194" s="113">
        <v>32.093796891887891</v>
      </c>
      <c r="E194" s="113">
        <v>65.279310593215101</v>
      </c>
      <c r="F194">
        <v>6</v>
      </c>
      <c r="G194" s="113">
        <v>12.419300396034144</v>
      </c>
      <c r="H194" s="113">
        <v>9.4286699666700002</v>
      </c>
      <c r="I194" s="113">
        <v>593.8500000000007</v>
      </c>
    </row>
    <row r="195" spans="1:9" x14ac:dyDescent="0.2">
      <c r="A195" t="s">
        <v>357</v>
      </c>
      <c r="B195">
        <v>10194</v>
      </c>
      <c r="C195" s="113">
        <v>942.51000000000022</v>
      </c>
      <c r="D195" s="113">
        <v>68.244121309922122</v>
      </c>
      <c r="E195" s="113">
        <v>37.232649196066546</v>
      </c>
      <c r="F195">
        <v>6</v>
      </c>
      <c r="G195" s="113">
        <v>11.92229977110776</v>
      </c>
      <c r="H195" s="113">
        <v>5.4080494582599998</v>
      </c>
      <c r="I195" s="113">
        <v>593.8500000000007</v>
      </c>
    </row>
    <row r="196" spans="1:9" x14ac:dyDescent="0.2">
      <c r="A196" t="s">
        <v>358</v>
      </c>
      <c r="B196">
        <v>10195</v>
      </c>
      <c r="C196" s="113">
        <v>994.20000000000039</v>
      </c>
      <c r="D196" s="113">
        <v>92.954162816487539</v>
      </c>
      <c r="E196" s="113">
        <v>23.126849902249408</v>
      </c>
      <c r="F196">
        <v>6</v>
      </c>
      <c r="G196" s="113">
        <v>6.5059000889410061</v>
      </c>
      <c r="H196" s="113">
        <v>4.1906957593999996</v>
      </c>
      <c r="I196" s="113">
        <v>593.35000000000059</v>
      </c>
    </row>
    <row r="197" spans="1:9" x14ac:dyDescent="0.2">
      <c r="A197" t="s">
        <v>359</v>
      </c>
      <c r="B197">
        <v>10196</v>
      </c>
      <c r="C197" s="113">
        <v>990.22000000000048</v>
      </c>
      <c r="D197" s="113">
        <v>80.577508590678335</v>
      </c>
      <c r="E197" s="113">
        <v>44.043561144865656</v>
      </c>
      <c r="F197">
        <v>6</v>
      </c>
      <c r="G197" s="113">
        <v>8.9999999280000047</v>
      </c>
      <c r="H197" s="113">
        <v>4.87550926742</v>
      </c>
      <c r="I197" s="113">
        <v>593.35000000000059</v>
      </c>
    </row>
    <row r="198" spans="1:9" x14ac:dyDescent="0.2">
      <c r="A198" t="s">
        <v>360</v>
      </c>
      <c r="B198">
        <v>10197</v>
      </c>
      <c r="C198" s="113">
        <v>980.97000000000025</v>
      </c>
      <c r="D198" s="113">
        <v>76.153983780562896</v>
      </c>
      <c r="E198" s="113">
        <v>52.238164488593689</v>
      </c>
      <c r="F198">
        <v>6</v>
      </c>
      <c r="G198" s="113">
        <v>8.5146997952647752</v>
      </c>
      <c r="H198" s="113">
        <v>4.7939219605699996</v>
      </c>
      <c r="I198" s="113">
        <v>600.02000000000066</v>
      </c>
    </row>
    <row r="199" spans="1:9" x14ac:dyDescent="0.2">
      <c r="A199" t="s">
        <v>361</v>
      </c>
      <c r="B199">
        <v>10198</v>
      </c>
      <c r="C199" s="113">
        <v>987.90000000000055</v>
      </c>
      <c r="D199" s="113">
        <v>47.451877749779904</v>
      </c>
      <c r="E199" s="113">
        <v>68.061769761087717</v>
      </c>
      <c r="F199">
        <v>6</v>
      </c>
      <c r="G199" s="113">
        <v>9.9333002359998215</v>
      </c>
      <c r="H199" s="113">
        <v>8.0398712193099993</v>
      </c>
      <c r="I199" s="113">
        <v>600.02000000000066</v>
      </c>
    </row>
    <row r="200" spans="1:9" x14ac:dyDescent="0.2">
      <c r="A200" t="s">
        <v>362</v>
      </c>
      <c r="B200">
        <v>10199</v>
      </c>
      <c r="C200" s="113">
        <v>1005.86</v>
      </c>
      <c r="D200" s="113">
        <v>34.696337817834802</v>
      </c>
      <c r="E200" s="113">
        <v>59.450109356673899</v>
      </c>
      <c r="F200">
        <v>6</v>
      </c>
      <c r="G200" s="113">
        <v>13.056700044999953</v>
      </c>
      <c r="H200" s="113">
        <v>9.8179132644599996</v>
      </c>
      <c r="I200" s="113">
        <v>610.60000000000082</v>
      </c>
    </row>
    <row r="201" spans="1:9" x14ac:dyDescent="0.2">
      <c r="A201" t="s">
        <v>363</v>
      </c>
      <c r="B201">
        <v>10200</v>
      </c>
      <c r="C201" s="113">
        <v>1000.5500000000002</v>
      </c>
      <c r="D201" s="113">
        <v>25.897025613994675</v>
      </c>
      <c r="E201" s="113">
        <v>71.394655936311622</v>
      </c>
      <c r="F201">
        <v>6</v>
      </c>
      <c r="G201" s="113">
        <v>10.033100350344027</v>
      </c>
      <c r="H201" s="113">
        <v>11.3436572154</v>
      </c>
      <c r="I201" s="113">
        <v>610.60000000000082</v>
      </c>
    </row>
    <row r="202" spans="1:9" x14ac:dyDescent="0.2">
      <c r="A202" t="s">
        <v>364</v>
      </c>
      <c r="B202">
        <v>10201</v>
      </c>
      <c r="C202" s="113">
        <v>945.55000000000041</v>
      </c>
      <c r="D202" s="113">
        <v>40.226437542730437</v>
      </c>
      <c r="E202" s="113">
        <v>53.044674761397737</v>
      </c>
      <c r="F202">
        <v>6</v>
      </c>
      <c r="G202" s="113">
        <v>17.000899723000238</v>
      </c>
      <c r="H202" s="113">
        <v>9.7918496632899998</v>
      </c>
      <c r="I202" s="113">
        <v>623.55000000000086</v>
      </c>
    </row>
    <row r="203" spans="1:9" x14ac:dyDescent="0.2">
      <c r="A203" t="s">
        <v>365</v>
      </c>
      <c r="B203">
        <v>10202</v>
      </c>
      <c r="C203" s="113">
        <v>940.11000000000035</v>
      </c>
      <c r="D203" s="113">
        <v>25.556649387238913</v>
      </c>
      <c r="E203" s="113">
        <v>62.590007152217176</v>
      </c>
      <c r="F203">
        <v>6</v>
      </c>
      <c r="G203" s="113">
        <v>14.1401995379897</v>
      </c>
      <c r="H203" s="113">
        <v>12.9180723434</v>
      </c>
      <c r="I203" s="113">
        <v>623.55000000000086</v>
      </c>
    </row>
    <row r="204" spans="1:9" x14ac:dyDescent="0.2">
      <c r="A204" t="s">
        <v>366</v>
      </c>
      <c r="B204">
        <v>10203</v>
      </c>
      <c r="C204" s="113">
        <v>946.4100000000002</v>
      </c>
      <c r="D204" s="113">
        <v>22.12645474348086</v>
      </c>
      <c r="E204" s="113">
        <v>74.957054666129608</v>
      </c>
      <c r="F204">
        <v>6</v>
      </c>
      <c r="G204" s="113">
        <v>6.9713998940002435</v>
      </c>
      <c r="H204" s="113">
        <v>11.5560578907</v>
      </c>
      <c r="I204" s="113">
        <v>625.7400000000008</v>
      </c>
    </row>
    <row r="205" spans="1:9" x14ac:dyDescent="0.2">
      <c r="A205" t="s">
        <v>367</v>
      </c>
      <c r="B205">
        <v>10204</v>
      </c>
      <c r="C205" s="113">
        <v>967.51000000000045</v>
      </c>
      <c r="D205" s="113">
        <v>20.965796855216063</v>
      </c>
      <c r="E205" s="113">
        <v>64.495813299498877</v>
      </c>
      <c r="F205">
        <v>6</v>
      </c>
      <c r="G205" s="113">
        <v>11.244099942794501</v>
      </c>
      <c r="H205" s="113">
        <v>11.5385558549</v>
      </c>
      <c r="I205" s="113">
        <v>625.7400000000008</v>
      </c>
    </row>
    <row r="206" spans="1:9" x14ac:dyDescent="0.2">
      <c r="A206" t="s">
        <v>368</v>
      </c>
      <c r="B206">
        <v>10205</v>
      </c>
      <c r="C206" s="113">
        <v>986.09000000000015</v>
      </c>
      <c r="D206" s="113">
        <v>34.771910970117617</v>
      </c>
      <c r="E206" s="113">
        <v>65.849864596829576</v>
      </c>
      <c r="F206">
        <v>6</v>
      </c>
      <c r="G206" s="113">
        <v>8.7101999909998984</v>
      </c>
      <c r="H206" s="113">
        <v>9.0325177851099987</v>
      </c>
      <c r="I206" s="113">
        <v>627.01000000000045</v>
      </c>
    </row>
    <row r="207" spans="1:9" x14ac:dyDescent="0.2">
      <c r="A207" t="s">
        <v>369</v>
      </c>
      <c r="B207">
        <v>10206</v>
      </c>
      <c r="C207" s="113">
        <v>1018.4000000000005</v>
      </c>
      <c r="D207" s="113">
        <v>45.667088088270035</v>
      </c>
      <c r="E207" s="113">
        <v>52.727027639400269</v>
      </c>
      <c r="F207">
        <v>7</v>
      </c>
      <c r="G207" s="113">
        <v>17.98855942681887</v>
      </c>
      <c r="H207" s="113">
        <v>8.1268531638999999</v>
      </c>
      <c r="I207" s="113">
        <v>627.01000000000045</v>
      </c>
    </row>
    <row r="208" spans="1:9" x14ac:dyDescent="0.2">
      <c r="A208" t="s">
        <v>370</v>
      </c>
      <c r="B208">
        <v>10207</v>
      </c>
      <c r="C208" s="113">
        <v>1037.3200000000002</v>
      </c>
      <c r="D208" s="113">
        <v>33.457852450206339</v>
      </c>
      <c r="E208" s="113">
        <v>50.631674607759301</v>
      </c>
      <c r="F208">
        <v>7</v>
      </c>
      <c r="G208" s="113">
        <v>13.899075277023258</v>
      </c>
      <c r="H208" s="113">
        <v>11.0877216594</v>
      </c>
      <c r="I208" s="113">
        <v>622.12000000000057</v>
      </c>
    </row>
    <row r="209" spans="1:9" x14ac:dyDescent="0.2">
      <c r="A209" t="s">
        <v>371</v>
      </c>
      <c r="B209">
        <v>10208</v>
      </c>
      <c r="C209" s="113">
        <v>1046.5600000000004</v>
      </c>
      <c r="D209" s="113">
        <v>81.24129370175126</v>
      </c>
      <c r="E209" s="113">
        <v>59.140824573596028</v>
      </c>
      <c r="F209">
        <v>7</v>
      </c>
      <c r="G209" s="113">
        <v>9.634999923599791</v>
      </c>
      <c r="H209" s="113">
        <v>4.7012596045599997</v>
      </c>
      <c r="I209" s="113">
        <v>622.12000000000057</v>
      </c>
    </row>
    <row r="210" spans="1:9" x14ac:dyDescent="0.2">
      <c r="A210" t="s">
        <v>372</v>
      </c>
      <c r="B210">
        <v>10209</v>
      </c>
      <c r="C210" s="113">
        <v>1062.96</v>
      </c>
      <c r="D210" s="113">
        <v>77.51635670560637</v>
      </c>
      <c r="E210" s="113">
        <v>35.741757763930224</v>
      </c>
      <c r="F210">
        <v>7</v>
      </c>
      <c r="G210" s="113">
        <v>25.893652092247024</v>
      </c>
      <c r="H210" s="113">
        <v>5.7232773321199994</v>
      </c>
      <c r="I210" s="113">
        <v>615.82000000000085</v>
      </c>
    </row>
    <row r="211" spans="1:9" x14ac:dyDescent="0.2">
      <c r="A211" t="s">
        <v>373</v>
      </c>
      <c r="B211">
        <v>10210</v>
      </c>
      <c r="C211" s="113">
        <v>875.6500000000002</v>
      </c>
      <c r="D211" s="113">
        <v>68.868461215036319</v>
      </c>
      <c r="E211" s="113">
        <v>32.460597099721497</v>
      </c>
      <c r="F211">
        <v>2</v>
      </c>
      <c r="G211" s="113">
        <v>16.032014249163378</v>
      </c>
      <c r="H211" s="113">
        <v>3.4222793776199998</v>
      </c>
      <c r="I211" s="113">
        <v>632.84000000000037</v>
      </c>
    </row>
    <row r="212" spans="1:9" x14ac:dyDescent="0.2">
      <c r="A212" t="s">
        <v>374</v>
      </c>
      <c r="B212">
        <v>10211</v>
      </c>
      <c r="C212" s="113">
        <v>853.26000000000022</v>
      </c>
      <c r="D212" s="113">
        <v>83.345977752019351</v>
      </c>
      <c r="E212" s="113">
        <v>50.435904095201508</v>
      </c>
      <c r="F212">
        <v>2</v>
      </c>
      <c r="G212" s="113">
        <v>6.9452998903593652</v>
      </c>
      <c r="H212" s="113">
        <v>3.7762510189899996</v>
      </c>
      <c r="I212" s="113">
        <v>622.83000000000061</v>
      </c>
    </row>
    <row r="213" spans="1:9" x14ac:dyDescent="0.2">
      <c r="A213" t="s">
        <v>375</v>
      </c>
      <c r="B213">
        <v>10212</v>
      </c>
      <c r="C213" s="113">
        <v>846.10000000000059</v>
      </c>
      <c r="D213" s="113">
        <v>52.775358550343626</v>
      </c>
      <c r="E213" s="113">
        <v>69.782811256177126</v>
      </c>
      <c r="F213">
        <v>2</v>
      </c>
      <c r="G213" s="113">
        <v>8.8135407350087256</v>
      </c>
      <c r="H213" s="113">
        <v>7.6316901309199991</v>
      </c>
      <c r="I213" s="113">
        <v>622.83000000000061</v>
      </c>
    </row>
    <row r="214" spans="1:9" x14ac:dyDescent="0.2">
      <c r="A214" t="s">
        <v>376</v>
      </c>
      <c r="B214">
        <v>10213</v>
      </c>
      <c r="C214" s="113">
        <v>851.14000000000055</v>
      </c>
      <c r="D214" s="113">
        <v>89.149684164887915</v>
      </c>
      <c r="E214" s="113">
        <v>65.649600048371227</v>
      </c>
      <c r="F214">
        <v>4</v>
      </c>
      <c r="G214" s="113">
        <v>11.529692130030091</v>
      </c>
      <c r="H214" s="113">
        <v>3.7514918088899996</v>
      </c>
      <c r="I214" s="113">
        <v>608.69000000000074</v>
      </c>
    </row>
    <row r="215" spans="1:9" x14ac:dyDescent="0.2">
      <c r="A215" t="s">
        <v>377</v>
      </c>
      <c r="B215">
        <v>10214</v>
      </c>
      <c r="C215" s="113">
        <v>879.82000000000062</v>
      </c>
      <c r="D215" s="113">
        <v>86.590754585341358</v>
      </c>
      <c r="E215" s="113">
        <v>67.736170869076119</v>
      </c>
      <c r="F215">
        <v>4</v>
      </c>
      <c r="G215" s="113">
        <v>6.755742633723103</v>
      </c>
      <c r="H215" s="113">
        <v>4.1746658346799999</v>
      </c>
      <c r="I215" s="113">
        <v>608.69000000000074</v>
      </c>
    </row>
    <row r="216" spans="1:9" x14ac:dyDescent="0.2">
      <c r="A216" t="s">
        <v>378</v>
      </c>
      <c r="B216">
        <v>10215</v>
      </c>
      <c r="C216" s="113">
        <v>872.30000000000018</v>
      </c>
      <c r="D216" s="113">
        <v>82.193830961500367</v>
      </c>
      <c r="E216" s="113">
        <v>71.660088554881185</v>
      </c>
      <c r="F216">
        <v>4</v>
      </c>
      <c r="G216" s="113">
        <v>12.246099914539</v>
      </c>
      <c r="H216" s="113">
        <v>4.57687045676</v>
      </c>
      <c r="I216" s="113">
        <v>600.35000000000093</v>
      </c>
    </row>
    <row r="217" spans="1:9" x14ac:dyDescent="0.2">
      <c r="A217" t="s">
        <v>379</v>
      </c>
      <c r="B217">
        <v>10216</v>
      </c>
      <c r="C217" s="113">
        <v>869.55000000000052</v>
      </c>
      <c r="D217" s="113">
        <v>79.187948028286939</v>
      </c>
      <c r="E217" s="113">
        <v>75.992069452746364</v>
      </c>
      <c r="F217">
        <v>4</v>
      </c>
      <c r="G217" s="113">
        <v>9.5268004235356329</v>
      </c>
      <c r="H217" s="113">
        <v>5.0913040277499997</v>
      </c>
      <c r="I217" s="113">
        <v>600.35000000000093</v>
      </c>
    </row>
    <row r="218" spans="1:9" x14ac:dyDescent="0.2">
      <c r="A218" t="s">
        <v>380</v>
      </c>
      <c r="B218">
        <v>10217</v>
      </c>
      <c r="C218" s="113">
        <v>880.24000000000046</v>
      </c>
      <c r="D218" s="113">
        <v>93.061472194065942</v>
      </c>
      <c r="E218" s="113">
        <v>68.373840912107141</v>
      </c>
      <c r="F218">
        <v>4</v>
      </c>
      <c r="G218" s="113">
        <v>9.5277998597220321</v>
      </c>
      <c r="H218" s="113">
        <v>4.3877919857599998</v>
      </c>
      <c r="I218" s="113">
        <v>591.31000000000085</v>
      </c>
    </row>
    <row r="219" spans="1:9" x14ac:dyDescent="0.2">
      <c r="A219" t="s">
        <v>381</v>
      </c>
      <c r="B219">
        <v>10218</v>
      </c>
      <c r="C219" s="113">
        <v>886.33000000000027</v>
      </c>
      <c r="D219" s="113">
        <v>84.322629783833776</v>
      </c>
      <c r="E219" s="113">
        <v>59.892387710748295</v>
      </c>
      <c r="F219">
        <v>4</v>
      </c>
      <c r="G219" s="113">
        <v>8.2160001624801975</v>
      </c>
      <c r="H219" s="113">
        <v>5.1922937526899995</v>
      </c>
      <c r="I219" s="113">
        <v>591.31000000000085</v>
      </c>
    </row>
    <row r="220" spans="1:9" x14ac:dyDescent="0.2">
      <c r="A220" t="s">
        <v>382</v>
      </c>
      <c r="B220">
        <v>10219</v>
      </c>
      <c r="C220" s="113">
        <v>892.23000000000013</v>
      </c>
      <c r="D220" s="113">
        <v>48.056010507396365</v>
      </c>
      <c r="E220" s="113">
        <v>66.039694834446692</v>
      </c>
      <c r="F220">
        <v>6</v>
      </c>
      <c r="G220" s="113">
        <v>8.7985999669721657</v>
      </c>
      <c r="H220" s="113">
        <v>7.2555674195499993</v>
      </c>
      <c r="I220" s="113">
        <v>590.44000000000074</v>
      </c>
    </row>
    <row r="221" spans="1:9" x14ac:dyDescent="0.2">
      <c r="A221" t="s">
        <v>383</v>
      </c>
      <c r="B221">
        <v>10220</v>
      </c>
      <c r="C221" s="113">
        <v>875.16000000000042</v>
      </c>
      <c r="D221" s="113">
        <v>56.451641737309345</v>
      </c>
      <c r="E221" s="113">
        <v>50.779678982441624</v>
      </c>
      <c r="F221">
        <v>6</v>
      </c>
      <c r="G221" s="113">
        <v>12.533299742999503</v>
      </c>
      <c r="H221" s="113">
        <v>6.9841217883999995</v>
      </c>
      <c r="I221" s="113">
        <v>590.44000000000074</v>
      </c>
    </row>
    <row r="222" spans="1:9" x14ac:dyDescent="0.2">
      <c r="A222" t="s">
        <v>384</v>
      </c>
      <c r="B222">
        <v>10221</v>
      </c>
      <c r="C222" s="113">
        <v>874.68000000000029</v>
      </c>
      <c r="D222" s="113">
        <v>29.253024625300778</v>
      </c>
      <c r="E222" s="113">
        <v>66.42976608895097</v>
      </c>
      <c r="F222">
        <v>6</v>
      </c>
      <c r="G222" s="113">
        <v>8.8209000705817324</v>
      </c>
      <c r="H222" s="113">
        <v>9.1000319132099996</v>
      </c>
      <c r="I222" s="113">
        <v>593.8500000000007</v>
      </c>
    </row>
    <row r="223" spans="1:9" x14ac:dyDescent="0.2">
      <c r="A223" t="s">
        <v>385</v>
      </c>
      <c r="B223">
        <v>10222</v>
      </c>
      <c r="C223" s="113">
        <v>917.51000000000022</v>
      </c>
      <c r="D223" s="113">
        <v>76.966763191422814</v>
      </c>
      <c r="E223" s="113">
        <v>14.667780454541525</v>
      </c>
      <c r="F223">
        <v>6</v>
      </c>
      <c r="G223" s="113">
        <v>29.167999748319964</v>
      </c>
      <c r="H223" s="113">
        <v>5.7254977163199996</v>
      </c>
      <c r="I223" s="113">
        <v>593.8500000000007</v>
      </c>
    </row>
    <row r="224" spans="1:9" x14ac:dyDescent="0.2">
      <c r="A224" t="s">
        <v>386</v>
      </c>
      <c r="B224">
        <v>10223</v>
      </c>
      <c r="C224" s="113">
        <v>957.28000000000031</v>
      </c>
      <c r="D224" s="113">
        <v>69.500898860641712</v>
      </c>
      <c r="E224" s="113">
        <v>26.332366545867025</v>
      </c>
      <c r="F224">
        <v>6</v>
      </c>
      <c r="G224" s="113">
        <v>9.9994001059882578</v>
      </c>
      <c r="H224" s="113">
        <v>6.0339342785899994</v>
      </c>
      <c r="I224" s="113">
        <v>593.35000000000059</v>
      </c>
    </row>
    <row r="225" spans="1:9" x14ac:dyDescent="0.2">
      <c r="A225" t="s">
        <v>387</v>
      </c>
      <c r="B225">
        <v>10224</v>
      </c>
      <c r="C225" s="113">
        <v>932.19000000000028</v>
      </c>
      <c r="D225" s="113">
        <v>48.095789754372447</v>
      </c>
      <c r="E225" s="113">
        <v>59.086531502856658</v>
      </c>
      <c r="F225">
        <v>6</v>
      </c>
      <c r="G225" s="113">
        <v>11.024299900729483</v>
      </c>
      <c r="H225" s="113">
        <v>7.9294214085499997</v>
      </c>
      <c r="I225" s="113">
        <v>593.35000000000059</v>
      </c>
    </row>
    <row r="226" spans="1:9" x14ac:dyDescent="0.2">
      <c r="A226" t="s">
        <v>388</v>
      </c>
      <c r="B226">
        <v>10225</v>
      </c>
      <c r="C226" s="113">
        <v>917.43000000000029</v>
      </c>
      <c r="D226" s="113">
        <v>49.890351691687613</v>
      </c>
      <c r="E226" s="113">
        <v>60.011075390143624</v>
      </c>
      <c r="F226">
        <v>6</v>
      </c>
      <c r="G226" s="113">
        <v>10.008000425839251</v>
      </c>
      <c r="H226" s="113">
        <v>7.0316980518599994</v>
      </c>
      <c r="I226" s="113">
        <v>600.02000000000066</v>
      </c>
    </row>
    <row r="227" spans="1:9" x14ac:dyDescent="0.2">
      <c r="A227" t="s">
        <v>389</v>
      </c>
      <c r="B227">
        <v>10226</v>
      </c>
      <c r="C227" s="113">
        <v>928.59000000000015</v>
      </c>
      <c r="D227" s="113">
        <v>17.856038466041436</v>
      </c>
      <c r="E227" s="113">
        <v>73.81648687950171</v>
      </c>
      <c r="F227">
        <v>6</v>
      </c>
      <c r="G227" s="113">
        <v>13.322699775681658</v>
      </c>
      <c r="H227" s="113">
        <v>12.502434390600001</v>
      </c>
      <c r="I227" s="113">
        <v>600.02000000000066</v>
      </c>
    </row>
    <row r="228" spans="1:9" x14ac:dyDescent="0.2">
      <c r="A228" t="s">
        <v>390</v>
      </c>
      <c r="B228">
        <v>10227</v>
      </c>
      <c r="C228" s="113">
        <v>971.25000000000034</v>
      </c>
      <c r="D228" s="113">
        <v>28.610933239322591</v>
      </c>
      <c r="E228" s="113">
        <v>27.715611304688778</v>
      </c>
      <c r="F228">
        <v>6</v>
      </c>
      <c r="G228" s="113">
        <v>33.995429072051103</v>
      </c>
      <c r="H228" s="113">
        <v>11.836169545900001</v>
      </c>
      <c r="I228" s="113">
        <v>610.60000000000082</v>
      </c>
    </row>
    <row r="229" spans="1:9" x14ac:dyDescent="0.2">
      <c r="A229" t="s">
        <v>391</v>
      </c>
      <c r="B229">
        <v>10228</v>
      </c>
      <c r="C229" s="113">
        <v>949.55</v>
      </c>
      <c r="D229" s="113">
        <v>8.1815544802485718</v>
      </c>
      <c r="E229" s="113">
        <v>67.657938811816607</v>
      </c>
      <c r="F229">
        <v>7</v>
      </c>
      <c r="G229" s="113">
        <v>11.946500204069622</v>
      </c>
      <c r="H229" s="113">
        <v>13.417681995700001</v>
      </c>
      <c r="I229" s="113">
        <v>610.60000000000082</v>
      </c>
    </row>
    <row r="230" spans="1:9" x14ac:dyDescent="0.2">
      <c r="A230" t="s">
        <v>392</v>
      </c>
      <c r="B230">
        <v>10229</v>
      </c>
      <c r="C230" s="113">
        <v>898.17000000000041</v>
      </c>
      <c r="D230" s="113">
        <v>23.525848260608697</v>
      </c>
      <c r="E230" s="113">
        <v>48.567069775118647</v>
      </c>
      <c r="F230">
        <v>7</v>
      </c>
      <c r="G230" s="113">
        <v>22.436671864883888</v>
      </c>
      <c r="H230" s="113">
        <v>11.2414800508</v>
      </c>
      <c r="I230" s="113">
        <v>623.55000000000086</v>
      </c>
    </row>
    <row r="231" spans="1:9" x14ac:dyDescent="0.2">
      <c r="A231" t="s">
        <v>393</v>
      </c>
      <c r="B231">
        <v>10230</v>
      </c>
      <c r="C231" s="113">
        <v>908.21000000000038</v>
      </c>
      <c r="D231" s="113">
        <v>4.2668804470172912</v>
      </c>
      <c r="E231" s="113">
        <v>62.29293954903671</v>
      </c>
      <c r="F231">
        <v>7</v>
      </c>
      <c r="G231" s="113">
        <v>15.392022507341643</v>
      </c>
      <c r="H231" s="113">
        <v>13.880826232</v>
      </c>
      <c r="I231" s="113">
        <v>623.55000000000086</v>
      </c>
    </row>
    <row r="232" spans="1:9" x14ac:dyDescent="0.2">
      <c r="A232" t="s">
        <v>394</v>
      </c>
      <c r="B232">
        <v>10231</v>
      </c>
      <c r="C232" s="113">
        <v>921.85000000000014</v>
      </c>
      <c r="D232" s="113">
        <v>4.1420219633362114</v>
      </c>
      <c r="E232" s="113">
        <v>73.137140730851598</v>
      </c>
      <c r="F232">
        <v>7</v>
      </c>
      <c r="G232" s="113">
        <v>11.428359910623413</v>
      </c>
      <c r="H232" s="113">
        <v>12.9177377253</v>
      </c>
      <c r="I232" s="113">
        <v>625.7400000000008</v>
      </c>
    </row>
    <row r="233" spans="1:9" x14ac:dyDescent="0.2">
      <c r="A233" t="s">
        <v>395</v>
      </c>
      <c r="B233">
        <v>10232</v>
      </c>
      <c r="C233" s="113">
        <v>925.66000000000042</v>
      </c>
      <c r="D233" s="113">
        <v>12.924688692602722</v>
      </c>
      <c r="E233" s="113">
        <v>64.788738379553166</v>
      </c>
      <c r="F233">
        <v>7</v>
      </c>
      <c r="G233" s="113">
        <v>15.774020366862011</v>
      </c>
      <c r="H233" s="113">
        <v>12.061484158000001</v>
      </c>
      <c r="I233" s="113">
        <v>625.7400000000008</v>
      </c>
    </row>
    <row r="234" spans="1:9" x14ac:dyDescent="0.2">
      <c r="A234" t="s">
        <v>396</v>
      </c>
      <c r="B234">
        <v>10233</v>
      </c>
      <c r="C234" s="113">
        <v>921.39000000000055</v>
      </c>
      <c r="D234" s="113">
        <v>4.949488359358325</v>
      </c>
      <c r="E234" s="113">
        <v>74.20420132320821</v>
      </c>
      <c r="F234">
        <v>7</v>
      </c>
      <c r="G234" s="113">
        <v>9.9594408785005051</v>
      </c>
      <c r="H234" s="113">
        <v>12.867333028700001</v>
      </c>
      <c r="I234" s="113">
        <v>627.01000000000045</v>
      </c>
    </row>
    <row r="235" spans="1:9" x14ac:dyDescent="0.2">
      <c r="A235" t="s">
        <v>397</v>
      </c>
      <c r="B235">
        <v>10234</v>
      </c>
      <c r="C235" s="113">
        <v>923.69000000000028</v>
      </c>
      <c r="D235" s="113">
        <v>9.8917148729079738</v>
      </c>
      <c r="E235" s="113">
        <v>74.505775716533037</v>
      </c>
      <c r="F235">
        <v>7</v>
      </c>
      <c r="G235" s="113">
        <v>9.0745556059304153</v>
      </c>
      <c r="H235" s="113">
        <v>12.345654318300001</v>
      </c>
      <c r="I235" s="113">
        <v>627.01000000000045</v>
      </c>
    </row>
    <row r="236" spans="1:9" x14ac:dyDescent="0.2">
      <c r="A236" t="s">
        <v>398</v>
      </c>
      <c r="B236">
        <v>10235</v>
      </c>
      <c r="C236" s="113">
        <v>959.52000000000044</v>
      </c>
      <c r="D236" s="113">
        <v>13.071074331973316</v>
      </c>
      <c r="E236" s="113">
        <v>78.394637948260325</v>
      </c>
      <c r="F236">
        <v>7</v>
      </c>
      <c r="G236" s="113">
        <v>9.4506542990940741</v>
      </c>
      <c r="H236" s="113">
        <v>11.6823169803</v>
      </c>
      <c r="I236" s="113">
        <v>622.12000000000057</v>
      </c>
    </row>
    <row r="237" spans="1:9" x14ac:dyDescent="0.2">
      <c r="A237" t="s">
        <v>399</v>
      </c>
      <c r="B237">
        <v>10236</v>
      </c>
      <c r="C237" s="113">
        <v>1003.7400000000005</v>
      </c>
      <c r="D237" s="113">
        <v>22.169007636343633</v>
      </c>
      <c r="E237" s="113">
        <v>60.613072246842783</v>
      </c>
      <c r="F237">
        <v>7</v>
      </c>
      <c r="G237" s="113">
        <v>14.386498829225911</v>
      </c>
      <c r="H237" s="113">
        <v>11.664852671</v>
      </c>
      <c r="I237" s="113">
        <v>622.12000000000057</v>
      </c>
    </row>
    <row r="238" spans="1:9" x14ac:dyDescent="0.2">
      <c r="A238" t="s">
        <v>400</v>
      </c>
      <c r="B238">
        <v>10237</v>
      </c>
      <c r="C238" s="113">
        <v>905.27000000000021</v>
      </c>
      <c r="D238" s="113">
        <v>53.833367569505945</v>
      </c>
      <c r="E238" s="113">
        <v>62.28056292874917</v>
      </c>
      <c r="F238">
        <v>2</v>
      </c>
      <c r="G238" s="113">
        <v>12.474205511821319</v>
      </c>
      <c r="H238" s="113">
        <v>3.8794739174899999</v>
      </c>
      <c r="I238" s="113">
        <v>639.36000000000058</v>
      </c>
    </row>
    <row r="239" spans="1:9" x14ac:dyDescent="0.2">
      <c r="A239" t="s">
        <v>401</v>
      </c>
      <c r="B239">
        <v>10238</v>
      </c>
      <c r="C239" s="113">
        <v>896.54000000000053</v>
      </c>
      <c r="D239" s="113">
        <v>56.224855335951986</v>
      </c>
      <c r="E239" s="113">
        <v>71.295708976488783</v>
      </c>
      <c r="F239">
        <v>2</v>
      </c>
      <c r="G239" s="113">
        <v>11.893679115918866</v>
      </c>
      <c r="H239" s="113">
        <v>5.9925357722499992</v>
      </c>
      <c r="I239" s="113">
        <v>636.03000000000054</v>
      </c>
    </row>
    <row r="240" spans="1:9" x14ac:dyDescent="0.2">
      <c r="A240" t="s">
        <v>402</v>
      </c>
      <c r="B240">
        <v>10239</v>
      </c>
      <c r="C240" s="113">
        <v>871.20000000000039</v>
      </c>
      <c r="D240" s="113">
        <v>43.117870929427163</v>
      </c>
      <c r="E240" s="113">
        <v>74.636184587761036</v>
      </c>
      <c r="F240">
        <v>2</v>
      </c>
      <c r="G240" s="113">
        <v>9.4098004963918314</v>
      </c>
      <c r="H240" s="113">
        <v>6.0421660986599992</v>
      </c>
      <c r="I240" s="113">
        <v>636.03000000000054</v>
      </c>
    </row>
    <row r="241" spans="1:9" x14ac:dyDescent="0.2">
      <c r="A241" t="s">
        <v>403</v>
      </c>
      <c r="B241">
        <v>10240</v>
      </c>
      <c r="C241" s="113">
        <v>856.94000000000028</v>
      </c>
      <c r="D241" s="113">
        <v>68.336393996305517</v>
      </c>
      <c r="E241" s="113">
        <v>68.888279021598308</v>
      </c>
      <c r="F241">
        <v>2</v>
      </c>
      <c r="G241" s="113">
        <v>12.434000173360371</v>
      </c>
      <c r="H241" s="113">
        <v>4.9220575594999998</v>
      </c>
      <c r="I241" s="113">
        <v>635.89000000000055</v>
      </c>
    </row>
    <row r="242" spans="1:9" x14ac:dyDescent="0.2">
      <c r="A242" t="s">
        <v>404</v>
      </c>
      <c r="B242">
        <v>10241</v>
      </c>
      <c r="C242" s="113">
        <v>854.55000000000041</v>
      </c>
      <c r="D242" s="113">
        <v>72.734785471480194</v>
      </c>
      <c r="E242" s="113">
        <v>71.796191270756424</v>
      </c>
      <c r="F242">
        <v>2</v>
      </c>
      <c r="G242" s="113">
        <v>9.6737386176348661</v>
      </c>
      <c r="H242" s="113">
        <v>4.6419626973199994</v>
      </c>
      <c r="I242" s="113">
        <v>635.89000000000055</v>
      </c>
    </row>
    <row r="243" spans="1:9" x14ac:dyDescent="0.2">
      <c r="A243" t="s">
        <v>405</v>
      </c>
      <c r="B243">
        <v>10242</v>
      </c>
      <c r="C243" s="113">
        <v>854.69000000000028</v>
      </c>
      <c r="D243" s="113">
        <v>91.979164922996659</v>
      </c>
      <c r="E243" s="113">
        <v>69.604357605146504</v>
      </c>
      <c r="F243">
        <v>4</v>
      </c>
      <c r="G243" s="113">
        <v>10.777548180425521</v>
      </c>
      <c r="H243" s="113">
        <v>4.2311456429199996</v>
      </c>
      <c r="I243" s="113">
        <v>616.92000000000053</v>
      </c>
    </row>
    <row r="244" spans="1:9" x14ac:dyDescent="0.2">
      <c r="A244" t="s">
        <v>406</v>
      </c>
      <c r="B244">
        <v>10243</v>
      </c>
      <c r="C244" s="113">
        <v>888.31000000000017</v>
      </c>
      <c r="D244" s="113">
        <v>92.152782752604764</v>
      </c>
      <c r="E244" s="113">
        <v>71.446040991475144</v>
      </c>
      <c r="F244">
        <v>4</v>
      </c>
      <c r="G244" s="113">
        <v>9.458099402743839</v>
      </c>
      <c r="H244" s="113">
        <v>4.6353233386500001</v>
      </c>
      <c r="I244" s="113">
        <v>616.92000000000053</v>
      </c>
    </row>
    <row r="245" spans="1:9" x14ac:dyDescent="0.2">
      <c r="A245" t="s">
        <v>407</v>
      </c>
      <c r="B245">
        <v>10244</v>
      </c>
      <c r="C245" s="113">
        <v>903.36000000000024</v>
      </c>
      <c r="D245" s="113">
        <v>74.03260940007597</v>
      </c>
      <c r="E245" s="113">
        <v>58.817907323066464</v>
      </c>
      <c r="F245">
        <v>4</v>
      </c>
      <c r="G245" s="113">
        <v>9.3812995400001711</v>
      </c>
      <c r="H245" s="113">
        <v>5.0159746846499997</v>
      </c>
      <c r="I245" s="113">
        <v>601.63000000000079</v>
      </c>
    </row>
    <row r="246" spans="1:9" x14ac:dyDescent="0.2">
      <c r="A246" t="s">
        <v>408</v>
      </c>
      <c r="B246">
        <v>10245</v>
      </c>
      <c r="C246" s="113">
        <v>876.21000000000038</v>
      </c>
      <c r="D246" s="113">
        <v>61.499279274258285</v>
      </c>
      <c r="E246" s="113">
        <v>78.145234589044804</v>
      </c>
      <c r="F246">
        <v>4</v>
      </c>
      <c r="G246" s="113">
        <v>8.0669998350104652</v>
      </c>
      <c r="H246" s="113">
        <v>5.7241645920599993</v>
      </c>
      <c r="I246" s="113">
        <v>601.63000000000079</v>
      </c>
    </row>
    <row r="247" spans="1:9" x14ac:dyDescent="0.2">
      <c r="A247" t="s">
        <v>409</v>
      </c>
      <c r="B247">
        <v>10246</v>
      </c>
      <c r="C247" s="113">
        <v>871.23000000000025</v>
      </c>
      <c r="D247" s="113">
        <v>89.688844474532601</v>
      </c>
      <c r="E247" s="113">
        <v>57.563558939720792</v>
      </c>
      <c r="F247">
        <v>4</v>
      </c>
      <c r="G247" s="113">
        <v>15.214709735284815</v>
      </c>
      <c r="H247" s="113">
        <v>5.1227249851499996</v>
      </c>
      <c r="I247" s="113">
        <v>593.67000000000098</v>
      </c>
    </row>
    <row r="248" spans="1:9" x14ac:dyDescent="0.2">
      <c r="A248" t="s">
        <v>410</v>
      </c>
      <c r="B248">
        <v>10247</v>
      </c>
      <c r="C248" s="113">
        <v>855.34000000000015</v>
      </c>
      <c r="D248" s="113">
        <v>80.071885673165212</v>
      </c>
      <c r="E248" s="113">
        <v>69.182126842376675</v>
      </c>
      <c r="F248">
        <v>4</v>
      </c>
      <c r="G248" s="113">
        <v>7.7772000830881964</v>
      </c>
      <c r="H248" s="113">
        <v>5.9846709750299993</v>
      </c>
      <c r="I248" s="113">
        <v>593.67000000000098</v>
      </c>
    </row>
    <row r="249" spans="1:9" x14ac:dyDescent="0.2">
      <c r="A249" t="s">
        <v>411</v>
      </c>
      <c r="B249">
        <v>10248</v>
      </c>
      <c r="C249" s="113">
        <v>846.75000000000068</v>
      </c>
      <c r="D249" s="113">
        <v>45.22911267053415</v>
      </c>
      <c r="E249" s="113">
        <v>55.695749317536063</v>
      </c>
      <c r="F249">
        <v>6</v>
      </c>
      <c r="G249" s="113">
        <v>7.4315999838739826</v>
      </c>
      <c r="H249" s="113">
        <v>7.3671381535099991</v>
      </c>
      <c r="I249" s="113">
        <v>595.30000000000086</v>
      </c>
    </row>
    <row r="250" spans="1:9" x14ac:dyDescent="0.2">
      <c r="A250" t="s">
        <v>412</v>
      </c>
      <c r="B250">
        <v>10249</v>
      </c>
      <c r="C250" s="113">
        <v>847.45000000000016</v>
      </c>
      <c r="D250" s="113">
        <v>48.915402106621933</v>
      </c>
      <c r="E250" s="113">
        <v>60.547687143562953</v>
      </c>
      <c r="F250">
        <v>6</v>
      </c>
      <c r="G250" s="113">
        <v>12.770600181952069</v>
      </c>
      <c r="H250" s="113">
        <v>7.6683299095599997</v>
      </c>
      <c r="I250" s="113">
        <v>595.30000000000086</v>
      </c>
    </row>
    <row r="251" spans="1:9" x14ac:dyDescent="0.2">
      <c r="A251" t="s">
        <v>413</v>
      </c>
      <c r="B251">
        <v>10250</v>
      </c>
      <c r="C251" s="113">
        <v>859.89000000000033</v>
      </c>
      <c r="D251" s="113">
        <v>45.490047304634494</v>
      </c>
      <c r="E251" s="113">
        <v>59.662834191408002</v>
      </c>
      <c r="F251">
        <v>6</v>
      </c>
      <c r="G251" s="113">
        <v>11.423500366764568</v>
      </c>
      <c r="H251" s="113">
        <v>7.9615153842599993</v>
      </c>
      <c r="I251" s="113">
        <v>599.72000000000071</v>
      </c>
    </row>
    <row r="252" spans="1:9" x14ac:dyDescent="0.2">
      <c r="A252" t="s">
        <v>414</v>
      </c>
      <c r="B252">
        <v>10251</v>
      </c>
      <c r="C252" s="113">
        <v>889.81000000000063</v>
      </c>
      <c r="D252" s="113">
        <v>61.744457387616542</v>
      </c>
      <c r="E252" s="113">
        <v>52.451518572195667</v>
      </c>
      <c r="F252">
        <v>6</v>
      </c>
      <c r="G252" s="113">
        <v>12.194799759000194</v>
      </c>
      <c r="H252" s="113">
        <v>7.3148901553699996</v>
      </c>
      <c r="I252" s="113">
        <v>599.72000000000071</v>
      </c>
    </row>
    <row r="253" spans="1:9" x14ac:dyDescent="0.2">
      <c r="A253" t="s">
        <v>415</v>
      </c>
      <c r="B253">
        <v>10252</v>
      </c>
      <c r="C253" s="113">
        <v>902.16000000000042</v>
      </c>
      <c r="D253" s="113">
        <v>75.771314037468684</v>
      </c>
      <c r="E253" s="113">
        <v>17.948400954370957</v>
      </c>
      <c r="F253">
        <v>6</v>
      </c>
      <c r="G253" s="113">
        <v>10.083000168489937</v>
      </c>
      <c r="H253" s="113">
        <v>5.2222450677399994</v>
      </c>
      <c r="I253" s="113">
        <v>600.36000000000047</v>
      </c>
    </row>
    <row r="254" spans="1:9" x14ac:dyDescent="0.2">
      <c r="A254" t="s">
        <v>416</v>
      </c>
      <c r="B254">
        <v>10253</v>
      </c>
      <c r="C254" s="113">
        <v>870.6500000000002</v>
      </c>
      <c r="D254" s="113">
        <v>32.552079503918989</v>
      </c>
      <c r="E254" s="113">
        <v>53.565058196069486</v>
      </c>
      <c r="F254">
        <v>6</v>
      </c>
      <c r="G254" s="113">
        <v>10.069500212780451</v>
      </c>
      <c r="H254" s="113">
        <v>8.03651882548</v>
      </c>
      <c r="I254" s="113">
        <v>600.36000000000047</v>
      </c>
    </row>
    <row r="255" spans="1:9" x14ac:dyDescent="0.2">
      <c r="A255" t="s">
        <v>417</v>
      </c>
      <c r="B255">
        <v>10254</v>
      </c>
      <c r="C255" s="113">
        <v>846.29000000000019</v>
      </c>
      <c r="D255" s="113">
        <v>53.140122117008595</v>
      </c>
      <c r="E255" s="113">
        <v>65.228278321513642</v>
      </c>
      <c r="F255">
        <v>6</v>
      </c>
      <c r="G255" s="113">
        <v>11.66820046531736</v>
      </c>
      <c r="H255" s="113">
        <v>8.3369996340999997</v>
      </c>
      <c r="I255" s="113">
        <v>602.4500000000005</v>
      </c>
    </row>
    <row r="256" spans="1:9" x14ac:dyDescent="0.2">
      <c r="A256" t="s">
        <v>418</v>
      </c>
      <c r="B256">
        <v>10255</v>
      </c>
      <c r="C256" s="113">
        <v>859.39000000000033</v>
      </c>
      <c r="D256" s="113">
        <v>36.055129837996525</v>
      </c>
      <c r="E256" s="113">
        <v>62.644895988877281</v>
      </c>
      <c r="F256">
        <v>7</v>
      </c>
      <c r="G256" s="113">
        <v>20.066799557673651</v>
      </c>
      <c r="H256" s="113">
        <v>10.154344693000001</v>
      </c>
      <c r="I256" s="113">
        <v>602.4500000000005</v>
      </c>
    </row>
    <row r="257" spans="1:9" x14ac:dyDescent="0.2">
      <c r="A257" t="s">
        <v>419</v>
      </c>
      <c r="B257">
        <v>10256</v>
      </c>
      <c r="C257" s="113">
        <v>891.70000000000016</v>
      </c>
      <c r="D257" s="113">
        <v>19.131605161022627</v>
      </c>
      <c r="E257" s="113">
        <v>55.583336571642022</v>
      </c>
      <c r="F257">
        <v>7</v>
      </c>
      <c r="G257" s="113">
        <v>12.127249746974137</v>
      </c>
      <c r="H257" s="113">
        <v>11.861598539400001</v>
      </c>
      <c r="I257" s="113">
        <v>622.45000000000073</v>
      </c>
    </row>
    <row r="258" spans="1:9" x14ac:dyDescent="0.2">
      <c r="A258" t="s">
        <v>420</v>
      </c>
      <c r="B258">
        <v>10257</v>
      </c>
      <c r="C258" s="113">
        <v>872.12000000000012</v>
      </c>
      <c r="D258" s="113">
        <v>6.5928751893504041</v>
      </c>
      <c r="E258" s="113">
        <v>52.242214804680735</v>
      </c>
      <c r="F258">
        <v>7</v>
      </c>
      <c r="G258" s="113">
        <v>21.452969149502152</v>
      </c>
      <c r="H258" s="113">
        <v>14.772264204300001</v>
      </c>
      <c r="I258" s="113">
        <v>622.45000000000073</v>
      </c>
    </row>
    <row r="259" spans="1:9" x14ac:dyDescent="0.2">
      <c r="A259" t="s">
        <v>421</v>
      </c>
      <c r="B259">
        <v>10258</v>
      </c>
      <c r="C259" s="113">
        <v>849.82999999999993</v>
      </c>
      <c r="D259" s="113">
        <v>8.321509491188209</v>
      </c>
      <c r="E259" s="113">
        <v>25.338875614837704</v>
      </c>
      <c r="F259">
        <v>7</v>
      </c>
      <c r="G259" s="113">
        <v>46.278923274526839</v>
      </c>
      <c r="H259" s="113">
        <v>13.427129409600001</v>
      </c>
      <c r="I259" s="113">
        <v>643.00000000000057</v>
      </c>
    </row>
    <row r="260" spans="1:9" x14ac:dyDescent="0.2">
      <c r="A260" t="s">
        <v>422</v>
      </c>
      <c r="B260">
        <v>10259</v>
      </c>
      <c r="C260" s="113">
        <v>846.61000000000035</v>
      </c>
      <c r="D260" s="113">
        <v>2.2264317210759521</v>
      </c>
      <c r="E260" s="113">
        <v>48.72669360353499</v>
      </c>
      <c r="F260">
        <v>7</v>
      </c>
      <c r="G260" s="113">
        <v>13.385908687375474</v>
      </c>
      <c r="H260" s="113">
        <v>15.102295248000001</v>
      </c>
      <c r="I260" s="113">
        <v>643.00000000000057</v>
      </c>
    </row>
    <row r="261" spans="1:9" x14ac:dyDescent="0.2">
      <c r="A261" t="s">
        <v>423</v>
      </c>
      <c r="B261">
        <v>10260</v>
      </c>
      <c r="C261" s="113">
        <v>854.97000000000048</v>
      </c>
      <c r="D261" s="113">
        <v>29.344375273860635</v>
      </c>
      <c r="E261" s="113">
        <v>41.228827724348264</v>
      </c>
      <c r="F261">
        <v>7</v>
      </c>
      <c r="G261" s="113">
        <v>10.517894042739755</v>
      </c>
      <c r="H261" s="113">
        <v>9.1851070734799993</v>
      </c>
      <c r="I261" s="113">
        <v>646.11000000000047</v>
      </c>
    </row>
    <row r="262" spans="1:9" x14ac:dyDescent="0.2">
      <c r="A262" t="s">
        <v>424</v>
      </c>
      <c r="B262">
        <v>10261</v>
      </c>
      <c r="C262" s="113">
        <v>849.52000000000044</v>
      </c>
      <c r="D262" s="113">
        <v>10.570014039341679</v>
      </c>
      <c r="E262" s="113">
        <v>74.749084640801058</v>
      </c>
      <c r="F262">
        <v>7</v>
      </c>
      <c r="G262" s="113">
        <v>9.5601189035709098</v>
      </c>
      <c r="H262" s="113">
        <v>11.396167033800001</v>
      </c>
      <c r="I262" s="113">
        <v>646.11000000000047</v>
      </c>
    </row>
    <row r="263" spans="1:9" x14ac:dyDescent="0.2">
      <c r="A263" t="s">
        <v>425</v>
      </c>
      <c r="B263">
        <v>10262</v>
      </c>
      <c r="C263" s="113">
        <v>859.1400000000001</v>
      </c>
      <c r="D263" s="113">
        <v>6.5492442101346393</v>
      </c>
      <c r="E263" s="113">
        <v>67.729459752726356</v>
      </c>
      <c r="F263">
        <v>7</v>
      </c>
      <c r="G263" s="113">
        <v>4.9876323464791303</v>
      </c>
      <c r="H263" s="113">
        <v>12.450824022700001</v>
      </c>
      <c r="I263" s="113">
        <v>644.89000000000055</v>
      </c>
    </row>
    <row r="264" spans="1:9" x14ac:dyDescent="0.2">
      <c r="A264" t="s">
        <v>426</v>
      </c>
      <c r="B264">
        <v>10263</v>
      </c>
      <c r="C264" s="113">
        <v>847.25000000000023</v>
      </c>
      <c r="D264" s="113">
        <v>27.069607065977408</v>
      </c>
      <c r="E264" s="113">
        <v>69.794002895352122</v>
      </c>
      <c r="F264">
        <v>7</v>
      </c>
      <c r="G264" s="113">
        <v>15.928663379662428</v>
      </c>
      <c r="H264" s="113">
        <v>9.6337181522699993</v>
      </c>
      <c r="I264" s="113">
        <v>644.89000000000055</v>
      </c>
    </row>
    <row r="265" spans="1:9" x14ac:dyDescent="0.2">
      <c r="A265" t="s">
        <v>427</v>
      </c>
      <c r="B265">
        <v>10264</v>
      </c>
      <c r="C265" s="113">
        <v>865.1600000000002</v>
      </c>
      <c r="D265" s="113">
        <v>8.7095727985972662</v>
      </c>
      <c r="E265" s="113">
        <v>76.374797752009556</v>
      </c>
      <c r="F265">
        <v>7</v>
      </c>
      <c r="G265" s="113">
        <v>8.7510935064876723</v>
      </c>
      <c r="H265" s="113">
        <v>12.0773429666</v>
      </c>
      <c r="I265" s="113">
        <v>643.18000000000052</v>
      </c>
    </row>
    <row r="266" spans="1:9" x14ac:dyDescent="0.2">
      <c r="A266" t="s">
        <v>428</v>
      </c>
      <c r="B266">
        <v>10265</v>
      </c>
      <c r="C266" s="113">
        <v>876.06000000000006</v>
      </c>
      <c r="D266" s="113">
        <v>21.748740960462722</v>
      </c>
      <c r="E266" s="113">
        <v>66.120881293802327</v>
      </c>
      <c r="F266">
        <v>7</v>
      </c>
      <c r="G266" s="113">
        <v>18.65744507772601</v>
      </c>
      <c r="H266" s="113">
        <v>11.674353395200001</v>
      </c>
      <c r="I266" s="113">
        <v>643.18000000000052</v>
      </c>
    </row>
    <row r="267" spans="1:9" x14ac:dyDescent="0.2">
      <c r="A267" t="s">
        <v>429</v>
      </c>
      <c r="B267">
        <v>10266</v>
      </c>
      <c r="C267" s="113">
        <v>869.11</v>
      </c>
      <c r="D267" s="113">
        <v>42.856789607886228</v>
      </c>
      <c r="E267" s="113">
        <v>77.532939743305633</v>
      </c>
      <c r="F267">
        <v>7</v>
      </c>
      <c r="G267" s="113">
        <v>8.1080506575488034</v>
      </c>
      <c r="H267" s="113">
        <v>9.8462609747399998</v>
      </c>
      <c r="I267" s="113">
        <v>638.78000000000065</v>
      </c>
    </row>
    <row r="268" spans="1:9" x14ac:dyDescent="0.2">
      <c r="A268" t="s">
        <v>430</v>
      </c>
      <c r="B268">
        <v>10267</v>
      </c>
      <c r="C268" s="113">
        <v>913.61000000000024</v>
      </c>
      <c r="D268" s="113">
        <v>63.772772119375247</v>
      </c>
      <c r="E268" s="113">
        <v>16.406299926132167</v>
      </c>
      <c r="F268">
        <v>2</v>
      </c>
      <c r="G268" s="113">
        <v>34.8720925229985</v>
      </c>
      <c r="H268" s="113">
        <v>3.5963951139999999</v>
      </c>
      <c r="I268" s="113">
        <v>655.03000000000077</v>
      </c>
    </row>
    <row r="269" spans="1:9" x14ac:dyDescent="0.2">
      <c r="A269" t="s">
        <v>431</v>
      </c>
      <c r="B269">
        <v>10268</v>
      </c>
      <c r="C269" s="113">
        <v>914.30000000000041</v>
      </c>
      <c r="D269" s="113">
        <v>60.869137677960026</v>
      </c>
      <c r="E269" s="113">
        <v>55.199748349858005</v>
      </c>
      <c r="F269">
        <v>2</v>
      </c>
      <c r="G269" s="113">
        <v>10.414386760734464</v>
      </c>
      <c r="H269" s="113">
        <v>4.8506934909099995</v>
      </c>
      <c r="I269" s="113">
        <v>639.36000000000058</v>
      </c>
    </row>
    <row r="270" spans="1:9" x14ac:dyDescent="0.2">
      <c r="A270" t="s">
        <v>432</v>
      </c>
      <c r="B270">
        <v>10269</v>
      </c>
      <c r="C270" s="113">
        <v>907.31000000000063</v>
      </c>
      <c r="D270" s="113">
        <v>37.914277988339897</v>
      </c>
      <c r="E270" s="113">
        <v>73.490566132075543</v>
      </c>
      <c r="F270">
        <v>2</v>
      </c>
      <c r="G270" s="113">
        <v>13.948197573928653</v>
      </c>
      <c r="H270" s="113">
        <v>7.1787178548099995</v>
      </c>
      <c r="I270" s="113">
        <v>639.36000000000058</v>
      </c>
    </row>
    <row r="271" spans="1:9" x14ac:dyDescent="0.2">
      <c r="A271" t="s">
        <v>433</v>
      </c>
      <c r="B271">
        <v>10270</v>
      </c>
      <c r="C271" s="113">
        <v>892.07</v>
      </c>
      <c r="D271" s="113">
        <v>64.098060064692532</v>
      </c>
      <c r="E271" s="113">
        <v>77.406781108519738</v>
      </c>
      <c r="F271">
        <v>2</v>
      </c>
      <c r="G271" s="113">
        <v>10.190400272095467</v>
      </c>
      <c r="H271" s="113">
        <v>5.8985458358699994</v>
      </c>
      <c r="I271" s="113">
        <v>636.03000000000054</v>
      </c>
    </row>
    <row r="272" spans="1:9" x14ac:dyDescent="0.2">
      <c r="A272" t="s">
        <v>434</v>
      </c>
      <c r="B272">
        <v>10271</v>
      </c>
      <c r="C272" s="113">
        <v>876.48000000000025</v>
      </c>
      <c r="D272" s="113">
        <v>67.300682282459519</v>
      </c>
      <c r="E272" s="113">
        <v>70.834744113696644</v>
      </c>
      <c r="F272">
        <v>2</v>
      </c>
      <c r="G272" s="113">
        <v>15.411999530480115</v>
      </c>
      <c r="H272" s="113">
        <v>5.0389889334299998</v>
      </c>
      <c r="I272" s="113">
        <v>636.03000000000054</v>
      </c>
    </row>
    <row r="273" spans="1:9" x14ac:dyDescent="0.2">
      <c r="A273" t="s">
        <v>435</v>
      </c>
      <c r="B273">
        <v>10272</v>
      </c>
      <c r="C273" s="113">
        <v>860.09000000000037</v>
      </c>
      <c r="D273" s="113">
        <v>65.724299116148828</v>
      </c>
      <c r="E273" s="113">
        <v>66.27033317370099</v>
      </c>
      <c r="F273">
        <v>2</v>
      </c>
      <c r="G273" s="113">
        <v>13.050200154007761</v>
      </c>
      <c r="H273" s="113">
        <v>5.9197500283999993</v>
      </c>
      <c r="I273" s="113">
        <v>635.89000000000055</v>
      </c>
    </row>
    <row r="274" spans="1:9" x14ac:dyDescent="0.2">
      <c r="A274" t="s">
        <v>436</v>
      </c>
      <c r="B274">
        <v>10273</v>
      </c>
      <c r="C274" s="113">
        <v>827.75000000000057</v>
      </c>
      <c r="D274" s="113">
        <v>65.059982432776451</v>
      </c>
      <c r="E274" s="113">
        <v>25.846304134547697</v>
      </c>
      <c r="F274">
        <v>2</v>
      </c>
      <c r="G274" s="113">
        <v>42.557006881573592</v>
      </c>
      <c r="H274" s="113">
        <v>5.8127080075499995</v>
      </c>
      <c r="I274" s="113">
        <v>635.89000000000055</v>
      </c>
    </row>
    <row r="275" spans="1:9" x14ac:dyDescent="0.2">
      <c r="A275" t="s">
        <v>437</v>
      </c>
      <c r="B275">
        <v>10274</v>
      </c>
      <c r="C275" s="113">
        <v>856.34000000000037</v>
      </c>
      <c r="D275" s="113">
        <v>67.276831042950832</v>
      </c>
      <c r="E275" s="113">
        <v>49.824703450940689</v>
      </c>
      <c r="F275">
        <v>4</v>
      </c>
      <c r="G275" s="113">
        <v>21.737900000433591</v>
      </c>
      <c r="H275" s="113">
        <v>5.5001010047599994</v>
      </c>
      <c r="I275" s="113">
        <v>616.92000000000053</v>
      </c>
    </row>
    <row r="276" spans="1:9" x14ac:dyDescent="0.2">
      <c r="A276" t="s">
        <v>438</v>
      </c>
      <c r="B276">
        <v>10275</v>
      </c>
      <c r="C276" s="113">
        <v>883.59000000000037</v>
      </c>
      <c r="D276" s="113">
        <v>69.158222080919032</v>
      </c>
      <c r="E276" s="113">
        <v>55.547258691028645</v>
      </c>
      <c r="F276">
        <v>4</v>
      </c>
      <c r="G276" s="113">
        <v>12.353200986595231</v>
      </c>
      <c r="H276" s="113">
        <v>5.0995530542399994</v>
      </c>
      <c r="I276" s="113">
        <v>616.92000000000053</v>
      </c>
    </row>
    <row r="277" spans="1:9" x14ac:dyDescent="0.2">
      <c r="A277" t="s">
        <v>439</v>
      </c>
      <c r="B277">
        <v>10276</v>
      </c>
      <c r="C277" s="113">
        <v>902.13000000000045</v>
      </c>
      <c r="D277" s="113">
        <v>74.223189064505078</v>
      </c>
      <c r="E277" s="113">
        <v>35.548190622808072</v>
      </c>
      <c r="F277">
        <v>4</v>
      </c>
      <c r="G277" s="113">
        <v>9.7924998579996867</v>
      </c>
      <c r="H277" s="113">
        <v>4.8059305654999998</v>
      </c>
      <c r="I277" s="113">
        <v>601.63000000000079</v>
      </c>
    </row>
    <row r="278" spans="1:9" x14ac:dyDescent="0.2">
      <c r="A278" t="s">
        <v>440</v>
      </c>
      <c r="B278">
        <v>10277</v>
      </c>
      <c r="C278" s="113">
        <v>866.68000000000029</v>
      </c>
      <c r="D278" s="113">
        <v>92.270420967239986</v>
      </c>
      <c r="E278" s="113">
        <v>73.62583235700626</v>
      </c>
      <c r="F278">
        <v>4</v>
      </c>
      <c r="G278" s="113">
        <v>8.2694200023425477</v>
      </c>
      <c r="H278" s="113">
        <v>4.6331173422499994</v>
      </c>
      <c r="I278" s="113">
        <v>601.63000000000079</v>
      </c>
    </row>
    <row r="279" spans="1:9" x14ac:dyDescent="0.2">
      <c r="A279" t="s">
        <v>441</v>
      </c>
      <c r="B279">
        <v>10278</v>
      </c>
      <c r="C279" s="113">
        <v>845.29000000000053</v>
      </c>
      <c r="D279" s="113">
        <v>92.325064147075508</v>
      </c>
      <c r="E279" s="113">
        <v>63.517521957655077</v>
      </c>
      <c r="F279">
        <v>4</v>
      </c>
      <c r="G279" s="113">
        <v>8.214394491109493</v>
      </c>
      <c r="H279" s="113">
        <v>5.2071859089199997</v>
      </c>
      <c r="I279" s="113">
        <v>593.67000000000098</v>
      </c>
    </row>
    <row r="280" spans="1:9" x14ac:dyDescent="0.2">
      <c r="A280" t="s">
        <v>442</v>
      </c>
      <c r="B280">
        <v>10279</v>
      </c>
      <c r="C280" s="113">
        <v>815.37000000000035</v>
      </c>
      <c r="D280" s="113">
        <v>59.001723694182232</v>
      </c>
      <c r="E280" s="113">
        <v>71.372665440681715</v>
      </c>
      <c r="F280">
        <v>4</v>
      </c>
      <c r="G280" s="113">
        <v>9.3703002318116848</v>
      </c>
      <c r="H280" s="113">
        <v>7.4369101209099995</v>
      </c>
      <c r="I280" s="113">
        <v>593.67000000000098</v>
      </c>
    </row>
    <row r="281" spans="1:9" x14ac:dyDescent="0.2">
      <c r="A281" t="s">
        <v>443</v>
      </c>
      <c r="B281">
        <v>10280</v>
      </c>
      <c r="C281" s="113">
        <v>796.91000000000054</v>
      </c>
      <c r="D281" s="113">
        <v>38.923017905808415</v>
      </c>
      <c r="E281" s="113">
        <v>60.69862907227278</v>
      </c>
      <c r="F281">
        <v>6</v>
      </c>
      <c r="G281" s="113">
        <v>10.721399673641832</v>
      </c>
      <c r="H281" s="113">
        <v>10.679150032900001</v>
      </c>
      <c r="I281" s="113">
        <v>595.30000000000086</v>
      </c>
    </row>
    <row r="282" spans="1:9" x14ac:dyDescent="0.2">
      <c r="A282" t="s">
        <v>444</v>
      </c>
      <c r="B282">
        <v>10281</v>
      </c>
      <c r="C282" s="113">
        <v>807.66000000000042</v>
      </c>
      <c r="D282" s="113">
        <v>26.43392829439766</v>
      </c>
      <c r="E282" s="113">
        <v>57.889870307161509</v>
      </c>
      <c r="F282">
        <v>6</v>
      </c>
      <c r="G282" s="113">
        <v>9.1374999934999881</v>
      </c>
      <c r="H282" s="113">
        <v>11.320531962900001</v>
      </c>
      <c r="I282" s="113">
        <v>595.30000000000086</v>
      </c>
    </row>
    <row r="283" spans="1:9" x14ac:dyDescent="0.2">
      <c r="A283" t="s">
        <v>445</v>
      </c>
      <c r="B283">
        <v>10282</v>
      </c>
      <c r="C283" s="113">
        <v>826.65000000000032</v>
      </c>
      <c r="D283" s="113">
        <v>27.353741233462696</v>
      </c>
      <c r="E283" s="113">
        <v>53.305375457530033</v>
      </c>
      <c r="F283">
        <v>6</v>
      </c>
      <c r="G283" s="113">
        <v>12.40579994994164</v>
      </c>
      <c r="H283" s="113">
        <v>10.150541667000001</v>
      </c>
      <c r="I283" s="113">
        <v>599.72000000000071</v>
      </c>
    </row>
    <row r="284" spans="1:9" x14ac:dyDescent="0.2">
      <c r="A284" t="s">
        <v>446</v>
      </c>
      <c r="B284">
        <v>10283</v>
      </c>
      <c r="C284" s="113">
        <v>854.38000000000045</v>
      </c>
      <c r="D284" s="113">
        <v>27.836144477748181</v>
      </c>
      <c r="E284" s="113">
        <v>66.475942425140161</v>
      </c>
      <c r="F284">
        <v>6</v>
      </c>
      <c r="G284" s="113">
        <v>14.910199935999232</v>
      </c>
      <c r="H284" s="113">
        <v>10.046270825300001</v>
      </c>
      <c r="I284" s="113">
        <v>599.72000000000071</v>
      </c>
    </row>
    <row r="285" spans="1:9" x14ac:dyDescent="0.2">
      <c r="A285" t="s">
        <v>447</v>
      </c>
      <c r="B285">
        <v>10284</v>
      </c>
      <c r="C285" s="113">
        <v>857.27000000000021</v>
      </c>
      <c r="D285" s="113">
        <v>31.890438729260197</v>
      </c>
      <c r="E285" s="113">
        <v>51.34019197515326</v>
      </c>
      <c r="F285">
        <v>6</v>
      </c>
      <c r="G285" s="113">
        <v>14.177099526312761</v>
      </c>
      <c r="H285" s="113">
        <v>9.4667468205799992</v>
      </c>
      <c r="I285" s="113">
        <v>600.36000000000047</v>
      </c>
    </row>
    <row r="286" spans="1:9" x14ac:dyDescent="0.2">
      <c r="A286" t="s">
        <v>448</v>
      </c>
      <c r="B286">
        <v>10285</v>
      </c>
      <c r="C286" s="113">
        <v>840.68000000000029</v>
      </c>
      <c r="D286" s="113">
        <v>28.061840242646625</v>
      </c>
      <c r="E286" s="113">
        <v>55.594200742253726</v>
      </c>
      <c r="F286">
        <v>6</v>
      </c>
      <c r="G286" s="113">
        <v>10.239999373599993</v>
      </c>
      <c r="H286" s="113">
        <v>10.0862256364</v>
      </c>
      <c r="I286" s="113">
        <v>600.36000000000047</v>
      </c>
    </row>
    <row r="287" spans="1:9" x14ac:dyDescent="0.2">
      <c r="A287" t="s">
        <v>449</v>
      </c>
      <c r="B287">
        <v>10286</v>
      </c>
      <c r="C287" s="113">
        <v>803.25000000000023</v>
      </c>
      <c r="D287" s="113">
        <v>25.470374054764012</v>
      </c>
      <c r="E287" s="113">
        <v>50.50960681688413</v>
      </c>
      <c r="F287">
        <v>7</v>
      </c>
      <c r="G287" s="113">
        <v>23.697894498788433</v>
      </c>
      <c r="H287" s="113">
        <v>11.019139025000001</v>
      </c>
      <c r="I287" s="113">
        <v>602.4500000000005</v>
      </c>
    </row>
    <row r="288" spans="1:9" x14ac:dyDescent="0.2">
      <c r="A288" t="s">
        <v>450</v>
      </c>
      <c r="B288">
        <v>10287</v>
      </c>
      <c r="C288" s="113">
        <v>801.15000000000032</v>
      </c>
      <c r="D288" s="113">
        <v>2.1652198684860458</v>
      </c>
      <c r="E288" s="113">
        <v>62.872473736636046</v>
      </c>
      <c r="F288">
        <v>7</v>
      </c>
      <c r="G288" s="113">
        <v>18.895370965877316</v>
      </c>
      <c r="H288" s="113">
        <v>13.381445490300001</v>
      </c>
      <c r="I288" s="113">
        <v>602.4500000000005</v>
      </c>
    </row>
    <row r="289" spans="1:9" x14ac:dyDescent="0.2">
      <c r="A289" t="s">
        <v>451</v>
      </c>
      <c r="B289">
        <v>10288</v>
      </c>
      <c r="C289" s="113">
        <v>803.23000000000047</v>
      </c>
      <c r="D289" s="113">
        <v>1.1420472400002657</v>
      </c>
      <c r="E289" s="113">
        <v>67.490605506977232</v>
      </c>
      <c r="F289">
        <v>7</v>
      </c>
      <c r="G289" s="113">
        <v>9.6294395954872254</v>
      </c>
      <c r="H289" s="113">
        <v>15.039036118</v>
      </c>
      <c r="I289" s="113">
        <v>622.45000000000073</v>
      </c>
    </row>
    <row r="290" spans="1:9" x14ac:dyDescent="0.2">
      <c r="A290" t="s">
        <v>452</v>
      </c>
      <c r="B290">
        <v>10289</v>
      </c>
      <c r="C290" s="113">
        <v>817.9100000000002</v>
      </c>
      <c r="D290" s="113">
        <v>1.5661981996172967</v>
      </c>
      <c r="E290" s="113">
        <v>19.719484094165409</v>
      </c>
      <c r="F290">
        <v>7</v>
      </c>
      <c r="G290" s="113">
        <v>8.5663934644698472</v>
      </c>
      <c r="H290" s="113">
        <v>16.997432100099999</v>
      </c>
      <c r="I290" s="113">
        <v>622.45000000000073</v>
      </c>
    </row>
    <row r="291" spans="1:9" x14ac:dyDescent="0.2">
      <c r="A291" t="s">
        <v>453</v>
      </c>
      <c r="B291">
        <v>10290</v>
      </c>
      <c r="C291" s="113">
        <v>803.85000000000025</v>
      </c>
      <c r="D291" s="113">
        <v>7.3694703337199421</v>
      </c>
      <c r="E291" s="113">
        <v>66.367130003472766</v>
      </c>
      <c r="F291">
        <v>7</v>
      </c>
      <c r="G291" s="113">
        <v>14.165059554527556</v>
      </c>
      <c r="H291" s="113">
        <v>12.746814053</v>
      </c>
      <c r="I291" s="113">
        <v>643.00000000000057</v>
      </c>
    </row>
    <row r="292" spans="1:9" x14ac:dyDescent="0.2">
      <c r="A292" t="s">
        <v>454</v>
      </c>
      <c r="B292">
        <v>10291</v>
      </c>
      <c r="C292" s="113">
        <v>804.06000000000017</v>
      </c>
      <c r="D292" s="113">
        <v>5.9426898995462762</v>
      </c>
      <c r="E292" s="113">
        <v>71.4409126944348</v>
      </c>
      <c r="F292">
        <v>7</v>
      </c>
      <c r="G292" s="113">
        <v>14.117076900477736</v>
      </c>
      <c r="H292" s="113">
        <v>12.099362131400001</v>
      </c>
      <c r="I292" s="113">
        <v>643.00000000000057</v>
      </c>
    </row>
    <row r="293" spans="1:9" x14ac:dyDescent="0.2">
      <c r="A293" t="s">
        <v>455</v>
      </c>
      <c r="B293">
        <v>10292</v>
      </c>
      <c r="C293" s="113">
        <v>815.71000000000038</v>
      </c>
      <c r="D293" s="113">
        <v>40.316154504558568</v>
      </c>
      <c r="E293" s="113">
        <v>64.077578886853445</v>
      </c>
      <c r="F293">
        <v>7</v>
      </c>
      <c r="G293" s="113">
        <v>8.2303961839223501</v>
      </c>
      <c r="H293" s="113">
        <v>9.4147928506599996</v>
      </c>
      <c r="I293" s="113">
        <v>646.11000000000047</v>
      </c>
    </row>
    <row r="294" spans="1:9" x14ac:dyDescent="0.2">
      <c r="A294" t="s">
        <v>456</v>
      </c>
      <c r="B294">
        <v>10293</v>
      </c>
      <c r="C294" s="113">
        <v>816.63000000000034</v>
      </c>
      <c r="D294" s="113">
        <v>27.977818981907063</v>
      </c>
      <c r="E294" s="113">
        <v>65.378187169013628</v>
      </c>
      <c r="F294">
        <v>7</v>
      </c>
      <c r="G294" s="113">
        <v>18.735874711396754</v>
      </c>
      <c r="H294" s="113">
        <v>10.0557813003</v>
      </c>
      <c r="I294" s="113">
        <v>646.11000000000047</v>
      </c>
    </row>
    <row r="295" spans="1:9" x14ac:dyDescent="0.2">
      <c r="A295" t="s">
        <v>457</v>
      </c>
      <c r="B295">
        <v>10294</v>
      </c>
      <c r="C295" s="113">
        <v>837.55000000000075</v>
      </c>
      <c r="D295" s="113">
        <v>0.99301320839198248</v>
      </c>
      <c r="E295" s="113">
        <v>74.167049849787702</v>
      </c>
      <c r="F295">
        <v>7</v>
      </c>
      <c r="G295" s="113">
        <v>7.9944434572332916</v>
      </c>
      <c r="H295" s="113">
        <v>13.2972808694</v>
      </c>
      <c r="I295" s="113">
        <v>644.89000000000055</v>
      </c>
    </row>
    <row r="296" spans="1:9" x14ac:dyDescent="0.2">
      <c r="A296" t="s">
        <v>458</v>
      </c>
      <c r="B296">
        <v>10295</v>
      </c>
      <c r="C296" s="113">
        <v>841.32000000000028</v>
      </c>
      <c r="D296" s="113">
        <v>8.9610967083389212</v>
      </c>
      <c r="E296" s="113">
        <v>66.446045507240328</v>
      </c>
      <c r="F296">
        <v>7</v>
      </c>
      <c r="G296" s="113">
        <v>13.515675327688871</v>
      </c>
      <c r="H296" s="113">
        <v>11.818412225800001</v>
      </c>
      <c r="I296" s="113">
        <v>643.18000000000052</v>
      </c>
    </row>
    <row r="297" spans="1:9" x14ac:dyDescent="0.2">
      <c r="A297" t="s">
        <v>459</v>
      </c>
      <c r="B297">
        <v>10296</v>
      </c>
      <c r="C297" s="113">
        <v>851.2700000000001</v>
      </c>
      <c r="D297" s="113">
        <v>6.2361107323267566</v>
      </c>
      <c r="E297" s="113">
        <v>49.897053359550625</v>
      </c>
      <c r="F297">
        <v>7</v>
      </c>
      <c r="G297" s="113">
        <v>25.996863236665732</v>
      </c>
      <c r="H297" s="113">
        <v>12.254696553600001</v>
      </c>
      <c r="I297" s="113">
        <v>643.18000000000052</v>
      </c>
    </row>
    <row r="298" spans="1:9" x14ac:dyDescent="0.2">
      <c r="A298" t="s">
        <v>460</v>
      </c>
      <c r="B298">
        <v>10297</v>
      </c>
      <c r="C298" s="113">
        <v>918.34000000000037</v>
      </c>
      <c r="D298" s="113">
        <v>87.82976591364303</v>
      </c>
      <c r="E298" s="113">
        <v>41.947337034168079</v>
      </c>
      <c r="F298">
        <v>2</v>
      </c>
      <c r="G298" s="113">
        <v>10.989013740757716</v>
      </c>
      <c r="H298" s="113">
        <v>3.4116329782399997</v>
      </c>
      <c r="I298" s="113">
        <v>655.66000000000076</v>
      </c>
    </row>
    <row r="299" spans="1:9" x14ac:dyDescent="0.2">
      <c r="A299" t="s">
        <v>461</v>
      </c>
      <c r="B299">
        <v>10298</v>
      </c>
      <c r="C299" s="113">
        <v>923.1400000000001</v>
      </c>
      <c r="D299" s="113">
        <v>51.317577026265923</v>
      </c>
      <c r="E299" s="113">
        <v>69.979401394272188</v>
      </c>
      <c r="F299">
        <v>2</v>
      </c>
      <c r="G299" s="113">
        <v>9.1022006267800801</v>
      </c>
      <c r="H299" s="113">
        <v>4.9114134188199996</v>
      </c>
      <c r="I299" s="113">
        <v>636.57000000000039</v>
      </c>
    </row>
    <row r="300" spans="1:9" x14ac:dyDescent="0.2">
      <c r="A300" t="s">
        <v>462</v>
      </c>
      <c r="B300">
        <v>10299</v>
      </c>
      <c r="C300" s="113">
        <v>923.99000000000035</v>
      </c>
      <c r="D300" s="113">
        <v>44.032926332263216</v>
      </c>
      <c r="E300" s="113">
        <v>69.618468525988391</v>
      </c>
      <c r="F300">
        <v>2</v>
      </c>
      <c r="G300" s="113">
        <v>13.683301688835119</v>
      </c>
      <c r="H300" s="113">
        <v>5.0762490737499997</v>
      </c>
      <c r="I300" s="113">
        <v>636.57000000000039</v>
      </c>
    </row>
    <row r="301" spans="1:9" x14ac:dyDescent="0.2">
      <c r="A301" t="s">
        <v>463</v>
      </c>
      <c r="B301">
        <v>10300</v>
      </c>
      <c r="C301" s="113">
        <v>905.74000000000035</v>
      </c>
      <c r="D301" s="113">
        <v>72.314335497611097</v>
      </c>
      <c r="E301" s="113">
        <v>77.486699320925624</v>
      </c>
      <c r="F301">
        <v>2</v>
      </c>
      <c r="G301" s="113">
        <v>8.4447999935198848</v>
      </c>
      <c r="H301" s="113">
        <v>4.6253342055399997</v>
      </c>
      <c r="I301" s="113">
        <v>634.88000000000068</v>
      </c>
    </row>
    <row r="302" spans="1:9" x14ac:dyDescent="0.2">
      <c r="A302" t="s">
        <v>464</v>
      </c>
      <c r="B302">
        <v>10301</v>
      </c>
      <c r="C302" s="113">
        <v>878.11</v>
      </c>
      <c r="D302" s="113">
        <v>77.067294204310897</v>
      </c>
      <c r="E302" s="113">
        <v>77.239186684151335</v>
      </c>
      <c r="F302">
        <v>2</v>
      </c>
      <c r="G302" s="113">
        <v>8.9238002418112163</v>
      </c>
      <c r="H302" s="113">
        <v>4.2066869263399997</v>
      </c>
      <c r="I302" s="113">
        <v>634.88000000000068</v>
      </c>
    </row>
    <row r="303" spans="1:9" x14ac:dyDescent="0.2">
      <c r="A303" t="s">
        <v>465</v>
      </c>
      <c r="B303">
        <v>10302</v>
      </c>
      <c r="C303" s="113">
        <v>848.76000000000022</v>
      </c>
      <c r="D303" s="113">
        <v>76.22270424346317</v>
      </c>
      <c r="E303" s="113">
        <v>63.855951919788112</v>
      </c>
      <c r="F303">
        <v>2</v>
      </c>
      <c r="G303" s="113">
        <v>11.777699917115671</v>
      </c>
      <c r="H303" s="113">
        <v>4.2000535837199999</v>
      </c>
      <c r="I303" s="113">
        <v>634.54000000000065</v>
      </c>
    </row>
    <row r="304" spans="1:9" x14ac:dyDescent="0.2">
      <c r="A304" t="s">
        <v>466</v>
      </c>
      <c r="B304">
        <v>10303</v>
      </c>
      <c r="C304" s="113">
        <v>828.07</v>
      </c>
      <c r="D304" s="113">
        <v>29.189296479486572</v>
      </c>
      <c r="E304" s="113">
        <v>61.610262042124553</v>
      </c>
      <c r="F304">
        <v>2</v>
      </c>
      <c r="G304" s="113">
        <v>18.441079474364923</v>
      </c>
      <c r="H304" s="113">
        <v>8.7742650847099988</v>
      </c>
      <c r="I304" s="113">
        <v>634.54000000000065</v>
      </c>
    </row>
    <row r="305" spans="1:9" x14ac:dyDescent="0.2">
      <c r="A305" t="s">
        <v>467</v>
      </c>
      <c r="B305">
        <v>10304</v>
      </c>
      <c r="C305" s="113">
        <v>840.25000000000034</v>
      </c>
      <c r="D305" s="113">
        <v>37.200800448874944</v>
      </c>
      <c r="E305" s="113">
        <v>76.524538120902619</v>
      </c>
      <c r="F305">
        <v>4</v>
      </c>
      <c r="G305" s="113">
        <v>11.628316337410887</v>
      </c>
      <c r="H305" s="113">
        <v>7.9011503274699999</v>
      </c>
      <c r="I305" s="113">
        <v>626.4800000000007</v>
      </c>
    </row>
    <row r="306" spans="1:9" x14ac:dyDescent="0.2">
      <c r="A306" t="s">
        <v>468</v>
      </c>
      <c r="B306">
        <v>10305</v>
      </c>
      <c r="C306" s="113">
        <v>849.38000000000034</v>
      </c>
      <c r="D306" s="113">
        <v>28.5200779155542</v>
      </c>
      <c r="E306" s="113">
        <v>79.244966768475692</v>
      </c>
      <c r="F306">
        <v>4</v>
      </c>
      <c r="G306" s="113">
        <v>7.9820998400744871</v>
      </c>
      <c r="H306" s="113">
        <v>7.4582838294699991</v>
      </c>
      <c r="I306" s="113">
        <v>626.4800000000007</v>
      </c>
    </row>
    <row r="307" spans="1:9" x14ac:dyDescent="0.2">
      <c r="A307" t="s">
        <v>469</v>
      </c>
      <c r="B307">
        <v>10306</v>
      </c>
      <c r="C307" s="113">
        <v>829.89000000000055</v>
      </c>
      <c r="D307" s="113">
        <v>50.589045866620907</v>
      </c>
      <c r="E307" s="113">
        <v>52.025282207542432</v>
      </c>
      <c r="F307">
        <v>4</v>
      </c>
      <c r="G307" s="113">
        <v>9.1270003055704017</v>
      </c>
      <c r="H307" s="113">
        <v>5.3041980395499992</v>
      </c>
      <c r="I307" s="113">
        <v>614.270000000001</v>
      </c>
    </row>
    <row r="308" spans="1:9" x14ac:dyDescent="0.2">
      <c r="A308" t="s">
        <v>470</v>
      </c>
      <c r="B308">
        <v>10307</v>
      </c>
      <c r="C308" s="113">
        <v>794.40000000000032</v>
      </c>
      <c r="D308" s="113">
        <v>93.334855557259402</v>
      </c>
      <c r="E308" s="113">
        <v>41.96046808360051</v>
      </c>
      <c r="F308">
        <v>4</v>
      </c>
      <c r="G308" s="113">
        <v>13.044673451703634</v>
      </c>
      <c r="H308" s="113">
        <v>3.9368594422099998</v>
      </c>
      <c r="I308" s="113">
        <v>614.270000000001</v>
      </c>
    </row>
    <row r="309" spans="1:9" x14ac:dyDescent="0.2">
      <c r="A309" t="s">
        <v>471</v>
      </c>
      <c r="B309">
        <v>10308</v>
      </c>
      <c r="C309" s="113">
        <v>821.52000000000044</v>
      </c>
      <c r="D309" s="113">
        <v>80.099644260166613</v>
      </c>
      <c r="E309" s="113">
        <v>60.854865649638583</v>
      </c>
      <c r="F309">
        <v>4</v>
      </c>
      <c r="G309" s="113">
        <v>7.7312373898761928</v>
      </c>
      <c r="H309" s="113">
        <v>5.3563409392499999</v>
      </c>
      <c r="I309" s="113">
        <v>602.22000000000094</v>
      </c>
    </row>
    <row r="310" spans="1:9" x14ac:dyDescent="0.2">
      <c r="A310" t="s">
        <v>472</v>
      </c>
      <c r="B310">
        <v>10309</v>
      </c>
      <c r="C310" s="113">
        <v>799.75000000000057</v>
      </c>
      <c r="D310" s="113">
        <v>37.900364361861698</v>
      </c>
      <c r="E310" s="113">
        <v>75.861408736685803</v>
      </c>
      <c r="F310">
        <v>4</v>
      </c>
      <c r="G310" s="113">
        <v>12.860399862980367</v>
      </c>
      <c r="H310" s="113">
        <v>8.5309328345099988</v>
      </c>
      <c r="I310" s="113">
        <v>602.22000000000094</v>
      </c>
    </row>
    <row r="311" spans="1:9" x14ac:dyDescent="0.2">
      <c r="A311" t="s">
        <v>473</v>
      </c>
      <c r="B311">
        <v>10310</v>
      </c>
      <c r="C311" s="113">
        <v>755.25</v>
      </c>
      <c r="D311" s="113">
        <v>41.899214948131636</v>
      </c>
      <c r="E311" s="113">
        <v>44.523381460450942</v>
      </c>
      <c r="F311">
        <v>6</v>
      </c>
      <c r="G311" s="113">
        <v>30.022134445605253</v>
      </c>
      <c r="H311" s="113">
        <v>8.8495848749799997</v>
      </c>
      <c r="I311" s="113">
        <v>603.4800000000007</v>
      </c>
    </row>
    <row r="312" spans="1:9" x14ac:dyDescent="0.2">
      <c r="A312" t="s">
        <v>474</v>
      </c>
      <c r="B312">
        <v>10311</v>
      </c>
      <c r="C312" s="113">
        <v>773.77000000000044</v>
      </c>
      <c r="D312" s="113">
        <v>19.326182613267846</v>
      </c>
      <c r="E312" s="113">
        <v>69.445342436743076</v>
      </c>
      <c r="F312">
        <v>6</v>
      </c>
      <c r="G312" s="113">
        <v>13.046799675660248</v>
      </c>
      <c r="H312" s="113">
        <v>14.613824040800001</v>
      </c>
      <c r="I312" s="113">
        <v>603.4800000000007</v>
      </c>
    </row>
    <row r="313" spans="1:9" x14ac:dyDescent="0.2">
      <c r="A313" t="s">
        <v>475</v>
      </c>
      <c r="B313">
        <v>10312</v>
      </c>
      <c r="C313" s="113">
        <v>786.89000000000021</v>
      </c>
      <c r="D313" s="113">
        <v>20.483526114965869</v>
      </c>
      <c r="E313" s="113">
        <v>59.442598021282748</v>
      </c>
      <c r="F313">
        <v>6</v>
      </c>
      <c r="G313" s="113">
        <v>15.70809955619</v>
      </c>
      <c r="H313" s="113">
        <v>9.9251796254000002</v>
      </c>
      <c r="I313" s="113">
        <v>608.17000000000064</v>
      </c>
    </row>
    <row r="314" spans="1:9" x14ac:dyDescent="0.2">
      <c r="A314" t="s">
        <v>476</v>
      </c>
      <c r="B314">
        <v>10313</v>
      </c>
      <c r="C314" s="113">
        <v>795.20000000000039</v>
      </c>
      <c r="D314" s="113">
        <v>22.564960898347206</v>
      </c>
      <c r="E314" s="113">
        <v>47.50277713385411</v>
      </c>
      <c r="F314">
        <v>6</v>
      </c>
      <c r="G314" s="113">
        <v>24.117099455463435</v>
      </c>
      <c r="H314" s="113">
        <v>10.703667602400001</v>
      </c>
      <c r="I314" s="113">
        <v>608.17000000000064</v>
      </c>
    </row>
    <row r="315" spans="1:9" x14ac:dyDescent="0.2">
      <c r="A315" t="s">
        <v>477</v>
      </c>
      <c r="B315">
        <v>10314</v>
      </c>
      <c r="C315" s="113">
        <v>798.42000000000041</v>
      </c>
      <c r="D315" s="113">
        <v>26.781760755762178</v>
      </c>
      <c r="E315" s="113">
        <v>52.38598307479662</v>
      </c>
      <c r="F315">
        <v>7</v>
      </c>
      <c r="G315" s="113">
        <v>22.214900058107339</v>
      </c>
      <c r="H315" s="113">
        <v>10.9187318858</v>
      </c>
      <c r="I315" s="113">
        <v>621.47000000000048</v>
      </c>
    </row>
    <row r="316" spans="1:9" x14ac:dyDescent="0.2">
      <c r="A316" t="s">
        <v>478</v>
      </c>
      <c r="B316">
        <v>10315</v>
      </c>
      <c r="C316" s="113">
        <v>801.69000000000017</v>
      </c>
      <c r="D316" s="113">
        <v>18.71976960911185</v>
      </c>
      <c r="E316" s="113">
        <v>70.582478853393084</v>
      </c>
      <c r="F316">
        <v>7</v>
      </c>
      <c r="G316" s="113">
        <v>8.0375005531258701</v>
      </c>
      <c r="H316" s="113">
        <v>11.6119087724</v>
      </c>
      <c r="I316" s="113">
        <v>621.47000000000048</v>
      </c>
    </row>
    <row r="317" spans="1:9" x14ac:dyDescent="0.2">
      <c r="A317" t="s">
        <v>479</v>
      </c>
      <c r="B317">
        <v>10316</v>
      </c>
      <c r="C317" s="113">
        <v>775.13000000000011</v>
      </c>
      <c r="D317" s="113">
        <v>23.328102362515551</v>
      </c>
      <c r="E317" s="113">
        <v>68.072462752165762</v>
      </c>
      <c r="F317">
        <v>7</v>
      </c>
      <c r="G317" s="113">
        <v>8.7328710184901901</v>
      </c>
      <c r="H317" s="113">
        <v>10.2073407718</v>
      </c>
      <c r="I317" s="113">
        <v>636.09000000000071</v>
      </c>
    </row>
    <row r="318" spans="1:9" x14ac:dyDescent="0.2">
      <c r="A318" t="s">
        <v>480</v>
      </c>
      <c r="B318">
        <v>10317</v>
      </c>
      <c r="C318" s="113">
        <v>768.43000000000018</v>
      </c>
      <c r="D318" s="113">
        <v>7.9790710170443813</v>
      </c>
      <c r="E318" s="113">
        <v>67.52955567864305</v>
      </c>
      <c r="F318">
        <v>7</v>
      </c>
      <c r="G318" s="113">
        <v>13.520629701378436</v>
      </c>
      <c r="H318" s="113">
        <v>14.301012393100001</v>
      </c>
      <c r="I318" s="113">
        <v>636.09000000000071</v>
      </c>
    </row>
    <row r="319" spans="1:9" x14ac:dyDescent="0.2">
      <c r="A319" t="s">
        <v>481</v>
      </c>
      <c r="B319">
        <v>10318</v>
      </c>
      <c r="C319" s="113">
        <v>766.34</v>
      </c>
      <c r="D319" s="113">
        <v>5.694003880594062</v>
      </c>
      <c r="E319" s="113">
        <v>48.803535595038056</v>
      </c>
      <c r="F319">
        <v>7</v>
      </c>
      <c r="G319" s="113">
        <v>16.99814791166002</v>
      </c>
      <c r="H319" s="113">
        <v>13.159329956700001</v>
      </c>
      <c r="I319" s="113">
        <v>650.56000000000063</v>
      </c>
    </row>
    <row r="320" spans="1:9" x14ac:dyDescent="0.2">
      <c r="A320" t="s">
        <v>482</v>
      </c>
      <c r="B320">
        <v>10319</v>
      </c>
      <c r="C320" s="113">
        <v>741.94000000000028</v>
      </c>
      <c r="D320" s="113">
        <v>50.236346001418987</v>
      </c>
      <c r="E320" s="113">
        <v>63.100885198546848</v>
      </c>
      <c r="F320">
        <v>7</v>
      </c>
      <c r="G320" s="113">
        <v>15.830876751943759</v>
      </c>
      <c r="H320" s="113">
        <v>7.5772159232099998</v>
      </c>
      <c r="I320" s="113">
        <v>645.59000000000083</v>
      </c>
    </row>
    <row r="321" spans="1:9" x14ac:dyDescent="0.2">
      <c r="A321" t="s">
        <v>483</v>
      </c>
      <c r="B321">
        <v>10320</v>
      </c>
      <c r="C321" s="113">
        <v>778.84000000000049</v>
      </c>
      <c r="D321" s="113">
        <v>35.28504850879424</v>
      </c>
      <c r="E321" s="113">
        <v>67.290493433946168</v>
      </c>
      <c r="F321">
        <v>7</v>
      </c>
      <c r="G321" s="113">
        <v>12.299000210100241</v>
      </c>
      <c r="H321" s="113">
        <v>9.4933657417599999</v>
      </c>
      <c r="I321" s="113">
        <v>645.59000000000083</v>
      </c>
    </row>
    <row r="322" spans="1:9" x14ac:dyDescent="0.2">
      <c r="A322" t="s">
        <v>484</v>
      </c>
      <c r="B322">
        <v>10321</v>
      </c>
      <c r="C322" s="113">
        <v>783.52000000000032</v>
      </c>
      <c r="D322" s="113">
        <v>21.94208257729527</v>
      </c>
      <c r="E322" s="113">
        <v>63.860606236908026</v>
      </c>
      <c r="F322">
        <v>7</v>
      </c>
      <c r="G322" s="113">
        <v>11.441199721941413</v>
      </c>
      <c r="H322" s="113">
        <v>11.718066173</v>
      </c>
      <c r="I322" s="113">
        <v>648.56000000000074</v>
      </c>
    </row>
    <row r="323" spans="1:9" x14ac:dyDescent="0.2">
      <c r="A323" t="s">
        <v>485</v>
      </c>
      <c r="B323">
        <v>10322</v>
      </c>
      <c r="C323" s="113">
        <v>797.24000000000035</v>
      </c>
      <c r="D323" s="113">
        <v>26.498845544428807</v>
      </c>
      <c r="E323" s="113">
        <v>73.727826505917463</v>
      </c>
      <c r="F323">
        <v>7</v>
      </c>
      <c r="G323" s="113">
        <v>9.8225000737506623</v>
      </c>
      <c r="H323" s="113">
        <v>10.7160704437</v>
      </c>
      <c r="I323" s="113">
        <v>648.56000000000074</v>
      </c>
    </row>
    <row r="324" spans="1:9" x14ac:dyDescent="0.2">
      <c r="A324" t="s">
        <v>486</v>
      </c>
      <c r="B324">
        <v>10323</v>
      </c>
      <c r="C324" s="113">
        <v>778.86000000000035</v>
      </c>
      <c r="D324" s="113">
        <v>70.563083566684014</v>
      </c>
      <c r="E324" s="113">
        <v>65.803470193588439</v>
      </c>
      <c r="F324">
        <v>7</v>
      </c>
      <c r="G324" s="113">
        <v>9.2745490514268507</v>
      </c>
      <c r="H324" s="113">
        <v>7.3409720591999994</v>
      </c>
      <c r="I324" s="113">
        <v>647.3300000000005</v>
      </c>
    </row>
    <row r="325" spans="1:9" x14ac:dyDescent="0.2">
      <c r="A325" t="s">
        <v>487</v>
      </c>
      <c r="B325">
        <v>10324</v>
      </c>
      <c r="C325" s="113">
        <v>751.90000000000032</v>
      </c>
      <c r="D325" s="113">
        <v>50.755601343019265</v>
      </c>
      <c r="E325" s="113">
        <v>63.47569228721288</v>
      </c>
      <c r="F325">
        <v>7</v>
      </c>
      <c r="G325" s="113">
        <v>7.8587140799276654</v>
      </c>
      <c r="H325" s="113">
        <v>8.1093713767499995</v>
      </c>
      <c r="I325" s="113">
        <v>647.3300000000005</v>
      </c>
    </row>
    <row r="326" spans="1:9" x14ac:dyDescent="0.2">
      <c r="A326" t="s">
        <v>488</v>
      </c>
      <c r="B326">
        <v>10325</v>
      </c>
      <c r="C326" s="113">
        <v>809.47000000000014</v>
      </c>
      <c r="D326" s="113">
        <v>5.2577880042983987</v>
      </c>
      <c r="E326" s="113">
        <v>62.011504216613758</v>
      </c>
      <c r="F326">
        <v>7</v>
      </c>
      <c r="G326" s="113">
        <v>13.301485595433721</v>
      </c>
      <c r="H326" s="113">
        <v>12.1039694812</v>
      </c>
      <c r="I326" s="113">
        <v>645.5800000000005</v>
      </c>
    </row>
    <row r="327" spans="1:9" x14ac:dyDescent="0.2">
      <c r="A327" t="s">
        <v>489</v>
      </c>
      <c r="B327">
        <v>10326</v>
      </c>
      <c r="C327" s="113">
        <v>805.95000000000039</v>
      </c>
      <c r="D327" s="113">
        <v>1.9984091384885574</v>
      </c>
      <c r="E327" s="113">
        <v>80.873307511193531</v>
      </c>
      <c r="F327">
        <v>7</v>
      </c>
      <c r="G327" s="113">
        <v>10.624029060919574</v>
      </c>
      <c r="H327" s="113">
        <v>13.388814480600001</v>
      </c>
      <c r="I327" s="113">
        <v>645.5800000000005</v>
      </c>
    </row>
    <row r="328" spans="1:9" x14ac:dyDescent="0.2">
      <c r="A328" t="s">
        <v>490</v>
      </c>
      <c r="B328">
        <v>10327</v>
      </c>
      <c r="C328" s="113">
        <v>904.16000000000008</v>
      </c>
      <c r="D328" s="113">
        <v>80.14750002816244</v>
      </c>
      <c r="E328" s="113">
        <v>44.371158763541423</v>
      </c>
      <c r="F328">
        <v>2</v>
      </c>
      <c r="G328" s="113">
        <v>8.1136078646370517</v>
      </c>
      <c r="H328" s="113">
        <v>3.8590565746699999</v>
      </c>
      <c r="I328" s="113">
        <v>655.66000000000076</v>
      </c>
    </row>
    <row r="329" spans="1:9" x14ac:dyDescent="0.2">
      <c r="A329" t="s">
        <v>491</v>
      </c>
      <c r="B329">
        <v>10328</v>
      </c>
      <c r="C329" s="113">
        <v>928.84000000000049</v>
      </c>
      <c r="D329" s="113">
        <v>65.626506706185751</v>
      </c>
      <c r="E329" s="113">
        <v>59.977871716788435</v>
      </c>
      <c r="F329">
        <v>2</v>
      </c>
      <c r="G329" s="113">
        <v>11.853899951460546</v>
      </c>
      <c r="H329" s="113">
        <v>4.1792269088199996</v>
      </c>
      <c r="I329" s="113">
        <v>636.57000000000039</v>
      </c>
    </row>
    <row r="330" spans="1:9" x14ac:dyDescent="0.2">
      <c r="A330" t="s">
        <v>492</v>
      </c>
      <c r="B330">
        <v>10329</v>
      </c>
      <c r="C330" s="113">
        <v>939.59000000000037</v>
      </c>
      <c r="D330" s="113">
        <v>65.211858314900269</v>
      </c>
      <c r="E330" s="113">
        <v>67.917629981634803</v>
      </c>
      <c r="F330">
        <v>2</v>
      </c>
      <c r="G330" s="113">
        <v>7.840600008624147</v>
      </c>
      <c r="H330" s="113">
        <v>4.9019632128800001</v>
      </c>
      <c r="I330" s="113">
        <v>636.57000000000039</v>
      </c>
    </row>
    <row r="331" spans="1:9" x14ac:dyDescent="0.2">
      <c r="A331" t="s">
        <v>493</v>
      </c>
      <c r="B331">
        <v>10330</v>
      </c>
      <c r="C331" s="113">
        <v>919.93000000000029</v>
      </c>
      <c r="D331" s="113">
        <v>75.59184950305152</v>
      </c>
      <c r="E331" s="113">
        <v>71.982611663024528</v>
      </c>
      <c r="F331">
        <v>2</v>
      </c>
      <c r="G331" s="113">
        <v>8.4676000293234885</v>
      </c>
      <c r="H331" s="113">
        <v>5.7718515858199995</v>
      </c>
      <c r="I331" s="113">
        <v>634.88000000000068</v>
      </c>
    </row>
    <row r="332" spans="1:9" x14ac:dyDescent="0.2">
      <c r="A332" t="s">
        <v>494</v>
      </c>
      <c r="B332">
        <v>10331</v>
      </c>
      <c r="C332" s="113">
        <v>882.86000000000035</v>
      </c>
      <c r="D332" s="113">
        <v>87.681604158984058</v>
      </c>
      <c r="E332" s="113">
        <v>57.921561220179761</v>
      </c>
      <c r="F332">
        <v>2</v>
      </c>
      <c r="G332" s="113">
        <v>9.4964000728550761</v>
      </c>
      <c r="H332" s="113">
        <v>4.28310529094</v>
      </c>
      <c r="I332" s="113">
        <v>634.88000000000068</v>
      </c>
    </row>
    <row r="333" spans="1:9" x14ac:dyDescent="0.2">
      <c r="A333" t="s">
        <v>495</v>
      </c>
      <c r="B333">
        <v>10332</v>
      </c>
      <c r="C333" s="113">
        <v>851.76000000000022</v>
      </c>
      <c r="D333" s="113">
        <v>75.022421572863024</v>
      </c>
      <c r="E333" s="113">
        <v>67.703632793315464</v>
      </c>
      <c r="F333">
        <v>2</v>
      </c>
      <c r="G333" s="113">
        <v>10.80079989103174</v>
      </c>
      <c r="H333" s="113">
        <v>4.6956800015199995</v>
      </c>
      <c r="I333" s="113">
        <v>634.54000000000065</v>
      </c>
    </row>
    <row r="334" spans="1:9" x14ac:dyDescent="0.2">
      <c r="A334" t="s">
        <v>496</v>
      </c>
      <c r="B334">
        <v>10333</v>
      </c>
      <c r="C334" s="113">
        <v>829.96000000000026</v>
      </c>
      <c r="D334" s="113">
        <v>51.704711045784805</v>
      </c>
      <c r="E334" s="113">
        <v>73.178673093283123</v>
      </c>
      <c r="F334">
        <v>2</v>
      </c>
      <c r="G334" s="113">
        <v>8.722910008167597</v>
      </c>
      <c r="H334" s="113">
        <v>5.2442458793399993</v>
      </c>
      <c r="I334" s="113">
        <v>634.54000000000065</v>
      </c>
    </row>
    <row r="335" spans="1:9" x14ac:dyDescent="0.2">
      <c r="A335" t="s">
        <v>497</v>
      </c>
      <c r="B335">
        <v>10334</v>
      </c>
      <c r="C335" s="113">
        <v>819.35000000000036</v>
      </c>
      <c r="D335" s="113">
        <v>70.756621356717403</v>
      </c>
      <c r="E335" s="113">
        <v>52.396993290241682</v>
      </c>
      <c r="F335">
        <v>4</v>
      </c>
      <c r="G335" s="113">
        <v>11.868127239684997</v>
      </c>
      <c r="H335" s="113">
        <v>3.5783555406399996</v>
      </c>
      <c r="I335" s="113">
        <v>626.4800000000007</v>
      </c>
    </row>
    <row r="336" spans="1:9" x14ac:dyDescent="0.2">
      <c r="A336" t="s">
        <v>498</v>
      </c>
      <c r="B336">
        <v>10335</v>
      </c>
      <c r="C336" s="113">
        <v>805.38000000000011</v>
      </c>
      <c r="D336" s="113">
        <v>15.140459532715123</v>
      </c>
      <c r="E336" s="113">
        <v>36.268917532878326</v>
      </c>
      <c r="F336">
        <v>4</v>
      </c>
      <c r="G336" s="113">
        <v>2.9310401068223486</v>
      </c>
      <c r="H336" s="113">
        <v>5.5924689262299996</v>
      </c>
      <c r="I336" s="113">
        <v>626.4800000000007</v>
      </c>
    </row>
    <row r="337" spans="1:9" x14ac:dyDescent="0.2">
      <c r="A337" t="s">
        <v>499</v>
      </c>
      <c r="B337">
        <v>10336</v>
      </c>
      <c r="C337" s="113">
        <v>762.60000000000025</v>
      </c>
      <c r="D337" s="113">
        <v>44.555089543386302</v>
      </c>
      <c r="E337" s="113">
        <v>56.377493363254978</v>
      </c>
      <c r="F337">
        <v>4</v>
      </c>
      <c r="G337" s="113">
        <v>10.165289376631028</v>
      </c>
      <c r="H337" s="113">
        <v>5.87968522173</v>
      </c>
      <c r="I337" s="113">
        <v>614.270000000001</v>
      </c>
    </row>
    <row r="338" spans="1:9" x14ac:dyDescent="0.2">
      <c r="A338" t="s">
        <v>500</v>
      </c>
      <c r="B338">
        <v>10337</v>
      </c>
      <c r="C338" s="113">
        <v>740.32000000000039</v>
      </c>
      <c r="D338" s="113">
        <v>68.992733904072566</v>
      </c>
      <c r="E338" s="113">
        <v>62.726928585853699</v>
      </c>
      <c r="F338">
        <v>4</v>
      </c>
      <c r="G338" s="113">
        <v>6.702729089829651</v>
      </c>
      <c r="H338" s="113">
        <v>5.4312598572499997</v>
      </c>
      <c r="I338" s="113">
        <v>614.270000000001</v>
      </c>
    </row>
    <row r="339" spans="1:9" x14ac:dyDescent="0.2">
      <c r="A339" t="s">
        <v>501</v>
      </c>
      <c r="B339">
        <v>10338</v>
      </c>
      <c r="C339" s="113">
        <v>769.47000000000048</v>
      </c>
      <c r="D339" s="113">
        <v>48.185478869889131</v>
      </c>
      <c r="E339" s="113">
        <v>78.557258457276404</v>
      </c>
      <c r="F339">
        <v>4</v>
      </c>
      <c r="G339" s="113">
        <v>7.8386902467621535</v>
      </c>
      <c r="H339" s="113">
        <v>7.4377483233899992</v>
      </c>
      <c r="I339" s="113">
        <v>602.22000000000094</v>
      </c>
    </row>
    <row r="340" spans="1:9" x14ac:dyDescent="0.2">
      <c r="A340" t="s">
        <v>502</v>
      </c>
      <c r="B340">
        <v>10339</v>
      </c>
      <c r="C340" s="113">
        <v>774.70000000000061</v>
      </c>
      <c r="D340" s="113">
        <v>24.290994534414398</v>
      </c>
      <c r="E340" s="113">
        <v>72.7036779360879</v>
      </c>
      <c r="F340">
        <v>4</v>
      </c>
      <c r="G340" s="113">
        <v>6.7782041867483809</v>
      </c>
      <c r="H340" s="113">
        <v>8.7199319006099998</v>
      </c>
      <c r="I340" s="113">
        <v>602.22000000000094</v>
      </c>
    </row>
    <row r="341" spans="1:9" x14ac:dyDescent="0.2">
      <c r="A341" t="s">
        <v>503</v>
      </c>
      <c r="B341">
        <v>10340</v>
      </c>
      <c r="C341" s="113">
        <v>762.52000000000032</v>
      </c>
      <c r="D341" s="113">
        <v>50.660892650599948</v>
      </c>
      <c r="E341" s="113">
        <v>72.788426374634966</v>
      </c>
      <c r="F341">
        <v>6</v>
      </c>
      <c r="G341" s="113">
        <v>9.3891434513192618</v>
      </c>
      <c r="H341" s="113">
        <v>7.7579788021499994</v>
      </c>
      <c r="I341" s="113">
        <v>603.4800000000007</v>
      </c>
    </row>
    <row r="342" spans="1:9" x14ac:dyDescent="0.2">
      <c r="A342" t="s">
        <v>504</v>
      </c>
      <c r="B342">
        <v>10341</v>
      </c>
      <c r="C342" s="113">
        <v>764.66000000000065</v>
      </c>
      <c r="D342" s="113">
        <v>55.429700899135497</v>
      </c>
      <c r="E342" s="113">
        <v>74.768876384738022</v>
      </c>
      <c r="F342">
        <v>6</v>
      </c>
      <c r="G342" s="113">
        <v>8.2785999501441605</v>
      </c>
      <c r="H342" s="113">
        <v>8.4527341901900002</v>
      </c>
      <c r="I342" s="113">
        <v>603.4800000000007</v>
      </c>
    </row>
    <row r="343" spans="1:9" x14ac:dyDescent="0.2">
      <c r="A343" t="s">
        <v>505</v>
      </c>
      <c r="B343">
        <v>10342</v>
      </c>
      <c r="C343" s="113">
        <v>757.1700000000003</v>
      </c>
      <c r="D343" s="113">
        <v>9.5180995908328079</v>
      </c>
      <c r="E343" s="113">
        <v>62.113109162401351</v>
      </c>
      <c r="F343">
        <v>7</v>
      </c>
      <c r="G343" s="113">
        <v>19.472516297617517</v>
      </c>
      <c r="H343" s="113">
        <v>11.5615619763</v>
      </c>
      <c r="I343" s="113">
        <v>608.17000000000064</v>
      </c>
    </row>
    <row r="344" spans="1:9" x14ac:dyDescent="0.2">
      <c r="A344" t="s">
        <v>506</v>
      </c>
      <c r="B344">
        <v>10343</v>
      </c>
      <c r="C344" s="113">
        <v>756.52000000000021</v>
      </c>
      <c r="D344" s="113">
        <v>15.937558229579281</v>
      </c>
      <c r="E344" s="113">
        <v>7.3138029496478874</v>
      </c>
      <c r="F344">
        <v>7</v>
      </c>
      <c r="G344" s="113">
        <v>67.507340257793828</v>
      </c>
      <c r="H344" s="113">
        <v>12.4872829195</v>
      </c>
      <c r="I344" s="113">
        <v>608.17000000000064</v>
      </c>
    </row>
    <row r="345" spans="1:9" x14ac:dyDescent="0.2">
      <c r="A345" t="s">
        <v>507</v>
      </c>
      <c r="B345">
        <v>10344</v>
      </c>
      <c r="C345" s="113">
        <v>771.98000000000013</v>
      </c>
      <c r="D345" s="113">
        <v>22.344297215501737</v>
      </c>
      <c r="E345" s="113">
        <v>44.664738641726061</v>
      </c>
      <c r="F345">
        <v>7</v>
      </c>
      <c r="G345" s="113">
        <v>28.53783069094484</v>
      </c>
      <c r="H345" s="113">
        <v>10.8516049269</v>
      </c>
      <c r="I345" s="113">
        <v>621.47000000000048</v>
      </c>
    </row>
    <row r="346" spans="1:9" x14ac:dyDescent="0.2">
      <c r="A346" t="s">
        <v>508</v>
      </c>
      <c r="B346">
        <v>10345</v>
      </c>
      <c r="C346" s="113">
        <v>752.53000000000031</v>
      </c>
      <c r="D346" s="113">
        <v>12.772442653365932</v>
      </c>
      <c r="E346" s="113">
        <v>66.923557194087849</v>
      </c>
      <c r="F346">
        <v>7</v>
      </c>
      <c r="G346" s="113">
        <v>17.127886021057826</v>
      </c>
      <c r="H346" s="113">
        <v>12.962706666700001</v>
      </c>
      <c r="I346" s="113">
        <v>621.47000000000048</v>
      </c>
    </row>
    <row r="347" spans="1:9" x14ac:dyDescent="0.2">
      <c r="A347" t="s">
        <v>509</v>
      </c>
      <c r="B347">
        <v>10346</v>
      </c>
      <c r="C347" s="113">
        <v>736.2900000000003</v>
      </c>
      <c r="D347" s="113">
        <v>9.3357444564619065</v>
      </c>
      <c r="E347" s="113">
        <v>77.701319119782923</v>
      </c>
      <c r="F347">
        <v>7</v>
      </c>
      <c r="G347" s="113">
        <v>10.321028740002575</v>
      </c>
      <c r="H347" s="113">
        <v>11.553143396300001</v>
      </c>
      <c r="I347" s="113">
        <v>636.09000000000071</v>
      </c>
    </row>
    <row r="348" spans="1:9" x14ac:dyDescent="0.2">
      <c r="A348" t="s">
        <v>510</v>
      </c>
      <c r="B348">
        <v>10347</v>
      </c>
      <c r="C348" s="113">
        <v>730.9300000000004</v>
      </c>
      <c r="D348" s="113">
        <v>18.628701834365017</v>
      </c>
      <c r="E348" s="113">
        <v>39.810156505680922</v>
      </c>
      <c r="F348">
        <v>7</v>
      </c>
      <c r="G348" s="113">
        <v>4.7426319099601448</v>
      </c>
      <c r="H348" s="113">
        <v>9.7797342197199999</v>
      </c>
      <c r="I348" s="113">
        <v>636.09000000000071</v>
      </c>
    </row>
    <row r="349" spans="1:9" x14ac:dyDescent="0.2">
      <c r="A349" t="s">
        <v>511</v>
      </c>
      <c r="B349">
        <v>10348</v>
      </c>
      <c r="C349" s="113">
        <v>713.25000000000023</v>
      </c>
      <c r="D349" s="113">
        <v>58.387250535871956</v>
      </c>
      <c r="E349" s="113">
        <v>69.631327429113142</v>
      </c>
      <c r="F349">
        <v>7</v>
      </c>
      <c r="G349" s="113">
        <v>6.9439953438449606</v>
      </c>
      <c r="H349" s="113">
        <v>7.6849435270599997</v>
      </c>
      <c r="I349" s="113">
        <v>650.56000000000063</v>
      </c>
    </row>
    <row r="350" spans="1:9" x14ac:dyDescent="0.2">
      <c r="A350" t="s">
        <v>512</v>
      </c>
      <c r="B350">
        <v>10349</v>
      </c>
      <c r="C350" s="113">
        <v>729.31000000000063</v>
      </c>
      <c r="D350" s="113">
        <v>33.085375417714772</v>
      </c>
      <c r="E350" s="113">
        <v>78.676852312725615</v>
      </c>
      <c r="F350">
        <v>7</v>
      </c>
      <c r="G350" s="113">
        <v>8.2173262106663358</v>
      </c>
      <c r="H350" s="113">
        <v>9.5933870098899998</v>
      </c>
      <c r="I350" s="113">
        <v>645.59000000000083</v>
      </c>
    </row>
    <row r="351" spans="1:9" x14ac:dyDescent="0.2">
      <c r="A351" t="s">
        <v>513</v>
      </c>
      <c r="B351">
        <v>10350</v>
      </c>
      <c r="C351" s="113">
        <v>772.87000000000012</v>
      </c>
      <c r="D351" s="113">
        <v>21.990294051074056</v>
      </c>
      <c r="E351" s="113">
        <v>56.303103231545649</v>
      </c>
      <c r="F351">
        <v>7</v>
      </c>
      <c r="G351" s="113">
        <v>13.427399811725373</v>
      </c>
      <c r="H351" s="113">
        <v>11.043583892900001</v>
      </c>
      <c r="I351" s="113">
        <v>645.59000000000083</v>
      </c>
    </row>
    <row r="352" spans="1:9" x14ac:dyDescent="0.2">
      <c r="A352" t="s">
        <v>514</v>
      </c>
      <c r="B352">
        <v>10351</v>
      </c>
      <c r="C352" s="113">
        <v>771.20000000000016</v>
      </c>
      <c r="D352" s="113">
        <v>21.406036677449542</v>
      </c>
      <c r="E352" s="113">
        <v>53.191389884443019</v>
      </c>
      <c r="F352">
        <v>7</v>
      </c>
      <c r="G352" s="113">
        <v>16.011699992467275</v>
      </c>
      <c r="H352" s="113">
        <v>11.825016405400001</v>
      </c>
      <c r="I352" s="113">
        <v>648.56000000000074</v>
      </c>
    </row>
    <row r="353" spans="1:9" x14ac:dyDescent="0.2">
      <c r="A353" t="s">
        <v>515</v>
      </c>
      <c r="B353">
        <v>10352</v>
      </c>
      <c r="C353" s="113">
        <v>773.60000000000014</v>
      </c>
      <c r="D353" s="113">
        <v>46.986571727394988</v>
      </c>
      <c r="E353" s="113">
        <v>63.236110749798783</v>
      </c>
      <c r="F353">
        <v>7</v>
      </c>
      <c r="G353" s="113">
        <v>13.003400306964577</v>
      </c>
      <c r="H353" s="113">
        <v>8.7351061226799995</v>
      </c>
      <c r="I353" s="113">
        <v>648.56000000000074</v>
      </c>
    </row>
    <row r="354" spans="1:9" x14ac:dyDescent="0.2">
      <c r="A354" t="s">
        <v>516</v>
      </c>
      <c r="B354">
        <v>10353</v>
      </c>
      <c r="C354" s="113">
        <v>767.04000000000053</v>
      </c>
      <c r="D354" s="113">
        <v>51.103481020660226</v>
      </c>
      <c r="E354" s="113">
        <v>58.137950302697526</v>
      </c>
      <c r="F354">
        <v>7</v>
      </c>
      <c r="G354" s="113">
        <v>10.882523208354952</v>
      </c>
      <c r="H354" s="113">
        <v>8.728696940859999</v>
      </c>
      <c r="I354" s="113">
        <v>647.3300000000005</v>
      </c>
    </row>
    <row r="355" spans="1:9" x14ac:dyDescent="0.2">
      <c r="A355" t="s">
        <v>517</v>
      </c>
      <c r="B355">
        <v>10354</v>
      </c>
      <c r="C355" s="113">
        <v>756.27000000000021</v>
      </c>
      <c r="D355" s="113">
        <v>37.064171024276902</v>
      </c>
      <c r="E355" s="113">
        <v>59.797461256489356</v>
      </c>
      <c r="F355">
        <v>7</v>
      </c>
      <c r="G355" s="113">
        <v>16.619647505488388</v>
      </c>
      <c r="H355" s="113">
        <v>9.6280891101599995</v>
      </c>
      <c r="I355" s="113">
        <v>647.3300000000005</v>
      </c>
    </row>
    <row r="356" spans="1:9" x14ac:dyDescent="0.2">
      <c r="A356" t="s">
        <v>518</v>
      </c>
      <c r="B356">
        <v>10355</v>
      </c>
      <c r="C356" s="113">
        <v>773.4400000000004</v>
      </c>
      <c r="D356" s="113">
        <v>9.1081715627571036</v>
      </c>
      <c r="E356" s="113">
        <v>64.878919991196483</v>
      </c>
      <c r="F356">
        <v>7</v>
      </c>
      <c r="G356" s="113">
        <v>4.9058699829183574</v>
      </c>
      <c r="H356" s="113">
        <v>11.614475944700001</v>
      </c>
      <c r="I356" s="113">
        <v>645.5800000000005</v>
      </c>
    </row>
    <row r="357" spans="1:9" x14ac:dyDescent="0.2">
      <c r="A357" t="s">
        <v>519</v>
      </c>
      <c r="B357">
        <v>10356</v>
      </c>
      <c r="C357" s="113">
        <v>789.5600000000004</v>
      </c>
      <c r="D357" s="113">
        <v>57.264379838948557</v>
      </c>
      <c r="E357" s="113">
        <v>57.100176978249415</v>
      </c>
      <c r="F357">
        <v>7</v>
      </c>
      <c r="G357" s="113">
        <v>5.599463898200316</v>
      </c>
      <c r="H357" s="113">
        <v>8.2178368144699991</v>
      </c>
      <c r="I357" s="113">
        <v>645.5800000000005</v>
      </c>
    </row>
    <row r="358" spans="1:9" x14ac:dyDescent="0.2">
      <c r="A358" t="s">
        <v>520</v>
      </c>
      <c r="B358">
        <v>10357</v>
      </c>
      <c r="C358" s="113">
        <v>827.35000000000014</v>
      </c>
      <c r="D358" s="113">
        <v>95.688385598639286</v>
      </c>
      <c r="E358" s="113">
        <v>8.8322741494041175</v>
      </c>
      <c r="F358">
        <v>2</v>
      </c>
      <c r="G358" s="113">
        <v>4.8600400604421772</v>
      </c>
      <c r="H358" s="113">
        <v>2.0159547861</v>
      </c>
      <c r="I358" s="113">
        <v>663.65000000000077</v>
      </c>
    </row>
    <row r="359" spans="1:9" x14ac:dyDescent="0.2">
      <c r="A359" t="s">
        <v>521</v>
      </c>
      <c r="B359">
        <v>10358</v>
      </c>
      <c r="C359" s="113">
        <v>877.52000000000021</v>
      </c>
      <c r="D359" s="113">
        <v>92.454239540506165</v>
      </c>
      <c r="E359" s="113">
        <v>18.782515246579507</v>
      </c>
      <c r="F359">
        <v>2</v>
      </c>
      <c r="G359" s="113">
        <v>9.7089568421861205</v>
      </c>
      <c r="H359" s="113">
        <v>2.1156973060199999</v>
      </c>
      <c r="I359" s="113">
        <v>663.65000000000077</v>
      </c>
    </row>
    <row r="360" spans="1:9" x14ac:dyDescent="0.2">
      <c r="A360" t="s">
        <v>522</v>
      </c>
      <c r="B360">
        <v>10359</v>
      </c>
      <c r="C360" s="113">
        <v>903.53000000000031</v>
      </c>
      <c r="D360" s="113">
        <v>67.833177656754913</v>
      </c>
      <c r="E360" s="113">
        <v>41.338904541197344</v>
      </c>
      <c r="F360">
        <v>2</v>
      </c>
      <c r="G360" s="113">
        <v>13.410533460169704</v>
      </c>
      <c r="H360" s="113">
        <v>4.5065537013699997</v>
      </c>
      <c r="I360" s="113">
        <v>648.55000000000052</v>
      </c>
    </row>
    <row r="361" spans="1:9" x14ac:dyDescent="0.2">
      <c r="A361" t="s">
        <v>523</v>
      </c>
      <c r="B361">
        <v>10360</v>
      </c>
      <c r="C361" s="113">
        <v>905.77000000000044</v>
      </c>
      <c r="D361" s="113">
        <v>71.112034187546385</v>
      </c>
      <c r="E361" s="113">
        <v>59.83500912407284</v>
      </c>
      <c r="F361">
        <v>2</v>
      </c>
      <c r="G361" s="113">
        <v>10.09929997897922</v>
      </c>
      <c r="H361" s="113">
        <v>5.9394203683199995</v>
      </c>
      <c r="I361" s="113">
        <v>648.55000000000052</v>
      </c>
    </row>
    <row r="362" spans="1:9" x14ac:dyDescent="0.2">
      <c r="A362" t="s">
        <v>524</v>
      </c>
      <c r="B362">
        <v>10361</v>
      </c>
      <c r="C362" s="113">
        <v>896.61000000000024</v>
      </c>
      <c r="D362" s="113">
        <v>67.967049132507867</v>
      </c>
      <c r="E362" s="113">
        <v>71.152492416406304</v>
      </c>
      <c r="F362">
        <v>2</v>
      </c>
      <c r="G362" s="113">
        <v>10.143999678120176</v>
      </c>
      <c r="H362" s="113">
        <v>6.5534982096099998</v>
      </c>
      <c r="I362" s="113">
        <v>641.46000000000072</v>
      </c>
    </row>
    <row r="363" spans="1:9" x14ac:dyDescent="0.2">
      <c r="A363" t="s">
        <v>525</v>
      </c>
      <c r="B363">
        <v>10362</v>
      </c>
      <c r="C363" s="113">
        <v>886.24000000000012</v>
      </c>
      <c r="D363" s="113">
        <v>77.242039479346147</v>
      </c>
      <c r="E363" s="113">
        <v>71.113835383353845</v>
      </c>
      <c r="F363">
        <v>2</v>
      </c>
      <c r="G363" s="113">
        <v>8.4474288382948632</v>
      </c>
      <c r="H363" s="113">
        <v>6.5676962470299998</v>
      </c>
      <c r="I363" s="113">
        <v>641.46000000000072</v>
      </c>
    </row>
    <row r="364" spans="1:9" x14ac:dyDescent="0.2">
      <c r="A364" t="s">
        <v>526</v>
      </c>
      <c r="B364">
        <v>10363</v>
      </c>
      <c r="C364" s="113">
        <v>865.08000000000027</v>
      </c>
      <c r="D364" s="113">
        <v>70.453756241194867</v>
      </c>
      <c r="E364" s="113">
        <v>76.964905324713314</v>
      </c>
      <c r="F364">
        <v>2</v>
      </c>
      <c r="G364" s="113">
        <v>9.3324264592840578</v>
      </c>
      <c r="H364" s="113">
        <v>5.3252874013699998</v>
      </c>
      <c r="I364" s="113">
        <v>642.83000000000072</v>
      </c>
    </row>
    <row r="365" spans="1:9" x14ac:dyDescent="0.2">
      <c r="A365" t="s">
        <v>527</v>
      </c>
      <c r="B365">
        <v>10364</v>
      </c>
      <c r="C365" s="113">
        <v>832.24000000000046</v>
      </c>
      <c r="D365" s="113">
        <v>61.814435634835334</v>
      </c>
      <c r="E365" s="113">
        <v>35.795514437960499</v>
      </c>
      <c r="F365">
        <v>2</v>
      </c>
      <c r="G365" s="113">
        <v>22.00799505046578</v>
      </c>
      <c r="H365" s="113">
        <v>4.4118211090999999</v>
      </c>
      <c r="I365" s="113">
        <v>642.83000000000072</v>
      </c>
    </row>
    <row r="366" spans="1:9" x14ac:dyDescent="0.2">
      <c r="A366" t="s">
        <v>528</v>
      </c>
      <c r="B366">
        <v>10365</v>
      </c>
      <c r="C366" s="113">
        <v>817.16000000000065</v>
      </c>
      <c r="D366" s="113">
        <v>72.129869461549958</v>
      </c>
      <c r="E366" s="113">
        <v>9.3159332011248868</v>
      </c>
      <c r="F366">
        <v>4</v>
      </c>
      <c r="G366" s="113">
        <v>36.172681796530995</v>
      </c>
      <c r="H366" s="113">
        <v>4.37639197762</v>
      </c>
      <c r="I366" s="113">
        <v>651.99000000000069</v>
      </c>
    </row>
    <row r="367" spans="1:9" x14ac:dyDescent="0.2">
      <c r="A367" t="s">
        <v>529</v>
      </c>
      <c r="B367">
        <v>10366</v>
      </c>
      <c r="C367" s="113">
        <v>734.44000000000028</v>
      </c>
      <c r="D367" s="113">
        <v>88.551917681666168</v>
      </c>
      <c r="E367" s="113">
        <v>63.953586914338494</v>
      </c>
      <c r="F367">
        <v>4</v>
      </c>
      <c r="G367" s="113">
        <v>6.1728184307987473</v>
      </c>
      <c r="H367" s="113">
        <v>2.9064647291499996</v>
      </c>
      <c r="I367" s="113">
        <v>645.55000000000064</v>
      </c>
    </row>
    <row r="368" spans="1:9" x14ac:dyDescent="0.2">
      <c r="A368" t="s">
        <v>530</v>
      </c>
      <c r="B368">
        <v>10367</v>
      </c>
      <c r="C368" s="113">
        <v>728.74000000000046</v>
      </c>
      <c r="D368" s="113">
        <v>51.762871555907076</v>
      </c>
      <c r="E368" s="113">
        <v>62.135562974222893</v>
      </c>
      <c r="F368">
        <v>5</v>
      </c>
      <c r="G368" s="113">
        <v>6.9332330907896775</v>
      </c>
      <c r="H368" s="113">
        <v>5.7330224802199998</v>
      </c>
      <c r="I368" s="113">
        <v>628.57000000000085</v>
      </c>
    </row>
    <row r="369" spans="1:9" x14ac:dyDescent="0.2">
      <c r="A369" t="s">
        <v>531</v>
      </c>
      <c r="B369">
        <v>10368</v>
      </c>
      <c r="C369" s="113">
        <v>720.06000000000017</v>
      </c>
      <c r="D369" s="113">
        <v>23.194147742519082</v>
      </c>
      <c r="E369" s="113">
        <v>74.309398408331617</v>
      </c>
      <c r="F369">
        <v>5</v>
      </c>
      <c r="G369" s="113">
        <v>9.1060074573838552</v>
      </c>
      <c r="H369" s="113">
        <v>9.1637592424900003</v>
      </c>
      <c r="I369" s="113">
        <v>628.57000000000085</v>
      </c>
    </row>
    <row r="370" spans="1:9" x14ac:dyDescent="0.2">
      <c r="A370" t="s">
        <v>532</v>
      </c>
      <c r="B370">
        <v>10369</v>
      </c>
      <c r="C370" s="113">
        <v>748.63000000000034</v>
      </c>
      <c r="D370" s="113">
        <v>63.464306071395285</v>
      </c>
      <c r="E370" s="113">
        <v>53.744565780533172</v>
      </c>
      <c r="F370">
        <v>5</v>
      </c>
      <c r="G370" s="113">
        <v>10.99350008987008</v>
      </c>
      <c r="H370" s="113">
        <v>6.4604024320999995</v>
      </c>
      <c r="I370" s="113">
        <v>612.99000000000069</v>
      </c>
    </row>
    <row r="371" spans="1:9" x14ac:dyDescent="0.2">
      <c r="A371" t="s">
        <v>533</v>
      </c>
      <c r="B371">
        <v>10370</v>
      </c>
      <c r="C371" s="113">
        <v>757.25000000000068</v>
      </c>
      <c r="D371" s="113">
        <v>39.788218930539216</v>
      </c>
      <c r="E371" s="113">
        <v>57.935611343355887</v>
      </c>
      <c r="F371">
        <v>6</v>
      </c>
      <c r="G371" s="113">
        <v>13.765099841953688</v>
      </c>
      <c r="H371" s="113">
        <v>9.2602734806799987</v>
      </c>
      <c r="I371" s="113">
        <v>612.99000000000069</v>
      </c>
    </row>
    <row r="372" spans="1:9" x14ac:dyDescent="0.2">
      <c r="A372" t="s">
        <v>534</v>
      </c>
      <c r="B372">
        <v>10371</v>
      </c>
      <c r="C372" s="113">
        <v>732.6400000000001</v>
      </c>
      <c r="D372" s="113">
        <v>14.3567716035896</v>
      </c>
      <c r="E372" s="113">
        <v>48.743946243892218</v>
      </c>
      <c r="F372">
        <v>7</v>
      </c>
      <c r="G372" s="113">
        <v>25.979122213282999</v>
      </c>
      <c r="H372" s="113">
        <v>11.2855816111</v>
      </c>
      <c r="I372" s="113">
        <v>646.45000000000061</v>
      </c>
    </row>
    <row r="373" spans="1:9" x14ac:dyDescent="0.2">
      <c r="A373" t="s">
        <v>535</v>
      </c>
      <c r="B373">
        <v>10372</v>
      </c>
      <c r="C373" s="113">
        <v>714.83000000000027</v>
      </c>
      <c r="D373" s="113">
        <v>70.975402512928056</v>
      </c>
      <c r="E373" s="113">
        <v>68.685106062072876</v>
      </c>
      <c r="F373">
        <v>7</v>
      </c>
      <c r="G373" s="113">
        <v>15.28749467084269</v>
      </c>
      <c r="H373" s="113">
        <v>8.7143595282999993</v>
      </c>
      <c r="I373" s="113">
        <v>646.45000000000061</v>
      </c>
    </row>
    <row r="374" spans="1:9" x14ac:dyDescent="0.2">
      <c r="A374" t="s">
        <v>536</v>
      </c>
      <c r="B374">
        <v>10373</v>
      </c>
      <c r="C374" s="113">
        <v>709.50000000000057</v>
      </c>
      <c r="D374" s="113">
        <v>51.595103010198876</v>
      </c>
      <c r="E374" s="113">
        <v>46.159938906725714</v>
      </c>
      <c r="F374">
        <v>7</v>
      </c>
      <c r="G374" s="113">
        <v>10.142200712200029</v>
      </c>
      <c r="H374" s="113">
        <v>7.0945023404899992</v>
      </c>
      <c r="I374" s="113">
        <v>676.10000000000059</v>
      </c>
    </row>
    <row r="375" spans="1:9" x14ac:dyDescent="0.2">
      <c r="A375" t="s">
        <v>537</v>
      </c>
      <c r="B375">
        <v>10374</v>
      </c>
      <c r="C375" s="113">
        <v>712.69000000000051</v>
      </c>
      <c r="D375" s="113">
        <v>35.46148000934101</v>
      </c>
      <c r="E375" s="113">
        <v>52.340065789685497</v>
      </c>
      <c r="F375">
        <v>7</v>
      </c>
      <c r="G375" s="113">
        <v>4.3643314869696193</v>
      </c>
      <c r="H375" s="113">
        <v>6.9724742036599991</v>
      </c>
      <c r="I375" s="113">
        <v>680.2300000000007</v>
      </c>
    </row>
    <row r="376" spans="1:9" x14ac:dyDescent="0.2">
      <c r="A376" t="s">
        <v>538</v>
      </c>
      <c r="B376">
        <v>10375</v>
      </c>
      <c r="C376" s="113">
        <v>715.13000000000045</v>
      </c>
      <c r="D376" s="113">
        <v>30.714531853443606</v>
      </c>
      <c r="E376" s="113">
        <v>68.276091083267332</v>
      </c>
      <c r="F376">
        <v>7</v>
      </c>
      <c r="G376" s="113">
        <v>8.687344970118982</v>
      </c>
      <c r="H376" s="113">
        <v>8.196699163269999</v>
      </c>
      <c r="I376" s="113">
        <v>663.55000000000064</v>
      </c>
    </row>
    <row r="377" spans="1:9" x14ac:dyDescent="0.2">
      <c r="A377" t="s">
        <v>539</v>
      </c>
      <c r="B377">
        <v>10376</v>
      </c>
      <c r="C377" s="113">
        <v>713.42000000000007</v>
      </c>
      <c r="D377" s="113">
        <v>63.526191521638296</v>
      </c>
      <c r="E377" s="113">
        <v>69.457985834078997</v>
      </c>
      <c r="F377">
        <v>7</v>
      </c>
      <c r="G377" s="113">
        <v>8.9900343885340757</v>
      </c>
      <c r="H377" s="113">
        <v>6.7039569840799995</v>
      </c>
      <c r="I377" s="113">
        <v>663.55000000000064</v>
      </c>
    </row>
    <row r="378" spans="1:9" x14ac:dyDescent="0.2">
      <c r="A378" t="s">
        <v>540</v>
      </c>
      <c r="B378">
        <v>10377</v>
      </c>
      <c r="C378" s="113">
        <v>719.97000000000014</v>
      </c>
      <c r="D378" s="113">
        <v>40.097102368768795</v>
      </c>
      <c r="E378" s="113">
        <v>75.695317950570953</v>
      </c>
      <c r="F378">
        <v>7</v>
      </c>
      <c r="G378" s="113">
        <v>12.821600222648124</v>
      </c>
      <c r="H378" s="113">
        <v>9.2686505155900001</v>
      </c>
      <c r="I378" s="113">
        <v>654.01000000000067</v>
      </c>
    </row>
    <row r="379" spans="1:9" x14ac:dyDescent="0.2">
      <c r="A379" t="s">
        <v>541</v>
      </c>
      <c r="B379">
        <v>10378</v>
      </c>
      <c r="C379" s="113">
        <v>782.13000000000034</v>
      </c>
      <c r="D379" s="113">
        <v>27.962611146548582</v>
      </c>
      <c r="E379" s="113">
        <v>45.956988897570092</v>
      </c>
      <c r="F379">
        <v>7</v>
      </c>
      <c r="G379" s="113">
        <v>31.667900583640897</v>
      </c>
      <c r="H379" s="113">
        <v>9.9189007460600003</v>
      </c>
      <c r="I379" s="113">
        <v>654.01000000000067</v>
      </c>
    </row>
    <row r="380" spans="1:9" x14ac:dyDescent="0.2">
      <c r="A380" t="s">
        <v>542</v>
      </c>
      <c r="B380">
        <v>10379</v>
      </c>
      <c r="C380" s="113">
        <v>774.00000000000023</v>
      </c>
      <c r="D380" s="113">
        <v>23.155789631878278</v>
      </c>
      <c r="E380" s="113">
        <v>39.317744978836345</v>
      </c>
      <c r="F380">
        <v>7</v>
      </c>
      <c r="G380" s="113">
        <v>36.365499108966439</v>
      </c>
      <c r="H380" s="113">
        <v>9.9664221504999997</v>
      </c>
      <c r="I380" s="113">
        <v>656.89000000000055</v>
      </c>
    </row>
    <row r="381" spans="1:9" x14ac:dyDescent="0.2">
      <c r="A381" t="s">
        <v>543</v>
      </c>
      <c r="B381">
        <v>10380</v>
      </c>
      <c r="C381" s="113">
        <v>766.9500000000005</v>
      </c>
      <c r="D381" s="113">
        <v>39.162465843969905</v>
      </c>
      <c r="E381" s="113">
        <v>69.477339293906766</v>
      </c>
      <c r="F381">
        <v>7</v>
      </c>
      <c r="G381" s="113">
        <v>11.089399863211788</v>
      </c>
      <c r="H381" s="113">
        <v>9.5979999481099991</v>
      </c>
      <c r="I381" s="113">
        <v>656.89000000000055</v>
      </c>
    </row>
    <row r="382" spans="1:9" x14ac:dyDescent="0.2">
      <c r="A382" t="s">
        <v>544</v>
      </c>
      <c r="B382">
        <v>10381</v>
      </c>
      <c r="C382" s="113">
        <v>772.66000000000054</v>
      </c>
      <c r="D382" s="113">
        <v>36.582648132220598</v>
      </c>
      <c r="E382" s="113">
        <v>56.294633875285491</v>
      </c>
      <c r="F382">
        <v>7</v>
      </c>
      <c r="G382" s="113">
        <v>8.1761000092833278</v>
      </c>
      <c r="H382" s="113">
        <v>9.8000019318599989</v>
      </c>
      <c r="I382" s="113">
        <v>654.7100000000006</v>
      </c>
    </row>
    <row r="383" spans="1:9" x14ac:dyDescent="0.2">
      <c r="A383" t="s">
        <v>545</v>
      </c>
      <c r="B383">
        <v>10382</v>
      </c>
      <c r="C383" s="113">
        <v>786.63000000000045</v>
      </c>
      <c r="D383" s="113">
        <v>29.00581652213728</v>
      </c>
      <c r="E383" s="113">
        <v>51.948950369583045</v>
      </c>
      <c r="F383">
        <v>7</v>
      </c>
      <c r="G383" s="113">
        <v>10.932444019370214</v>
      </c>
      <c r="H383" s="113">
        <v>10.314614968200001</v>
      </c>
      <c r="I383" s="113">
        <v>654.7100000000006</v>
      </c>
    </row>
    <row r="384" spans="1:9" x14ac:dyDescent="0.2">
      <c r="A384" t="s">
        <v>546</v>
      </c>
      <c r="B384">
        <v>10383</v>
      </c>
      <c r="C384" s="113">
        <v>779.51000000000045</v>
      </c>
      <c r="D384" s="113">
        <v>26.266801139197803</v>
      </c>
      <c r="E384" s="113">
        <v>66.762658785867501</v>
      </c>
      <c r="F384">
        <v>7</v>
      </c>
      <c r="G384" s="113">
        <v>8.6801495216231643</v>
      </c>
      <c r="H384" s="113">
        <v>10.2263527657</v>
      </c>
      <c r="I384" s="113">
        <v>652.4600000000006</v>
      </c>
    </row>
    <row r="385" spans="1:9" x14ac:dyDescent="0.2">
      <c r="A385" t="s">
        <v>547</v>
      </c>
      <c r="B385">
        <v>10384</v>
      </c>
      <c r="C385" s="113">
        <v>793.93999999999994</v>
      </c>
      <c r="D385" s="113">
        <v>28.543481562034337</v>
      </c>
      <c r="E385" s="113">
        <v>76.68049318684109</v>
      </c>
      <c r="F385">
        <v>7</v>
      </c>
      <c r="G385" s="113">
        <v>10.294501079122835</v>
      </c>
      <c r="H385" s="113">
        <v>10.5311107576</v>
      </c>
      <c r="I385" s="113">
        <v>652.4600000000006</v>
      </c>
    </row>
    <row r="386" spans="1:9" x14ac:dyDescent="0.2">
      <c r="A386" t="s">
        <v>548</v>
      </c>
      <c r="B386">
        <v>10385</v>
      </c>
      <c r="C386" s="113">
        <v>778.47</v>
      </c>
      <c r="D386" s="113">
        <v>94.580461094889429</v>
      </c>
      <c r="E386" s="113">
        <v>0</v>
      </c>
      <c r="F386">
        <v>2</v>
      </c>
      <c r="G386" s="113">
        <v>32.894821838876666</v>
      </c>
      <c r="H386" s="113">
        <v>2.2476100865099999</v>
      </c>
      <c r="I386" s="113">
        <v>663.65000000000077</v>
      </c>
    </row>
    <row r="387" spans="1:9" x14ac:dyDescent="0.2">
      <c r="A387" t="s">
        <v>549</v>
      </c>
      <c r="B387">
        <v>10386</v>
      </c>
      <c r="C387" s="113">
        <v>881.39000000000033</v>
      </c>
      <c r="D387" s="113">
        <v>81.621010284469165</v>
      </c>
      <c r="E387" s="113">
        <v>17.862463242704688</v>
      </c>
      <c r="F387">
        <v>2</v>
      </c>
      <c r="G387" s="113">
        <v>20.50783816219807</v>
      </c>
      <c r="H387" s="113">
        <v>4.0207681660799999</v>
      </c>
      <c r="I387" s="113">
        <v>648.55000000000052</v>
      </c>
    </row>
    <row r="388" spans="1:9" x14ac:dyDescent="0.2">
      <c r="A388" t="s">
        <v>550</v>
      </c>
      <c r="B388">
        <v>10387</v>
      </c>
      <c r="C388" s="113">
        <v>868.04000000000019</v>
      </c>
      <c r="D388" s="113">
        <v>72.131754578382527</v>
      </c>
      <c r="E388" s="113">
        <v>16.400267237404769</v>
      </c>
      <c r="F388">
        <v>2</v>
      </c>
      <c r="G388" s="113">
        <v>60.544105671270415</v>
      </c>
      <c r="H388" s="113">
        <v>6.8048280629799995</v>
      </c>
      <c r="I388" s="113">
        <v>648.55000000000052</v>
      </c>
    </row>
    <row r="389" spans="1:9" x14ac:dyDescent="0.2">
      <c r="A389" t="s">
        <v>551</v>
      </c>
      <c r="B389">
        <v>10388</v>
      </c>
      <c r="C389" s="113">
        <v>870.32000000000028</v>
      </c>
      <c r="D389" s="113">
        <v>75.958565597885098</v>
      </c>
      <c r="E389" s="113">
        <v>27.075608577037379</v>
      </c>
      <c r="F389">
        <v>2</v>
      </c>
      <c r="G389" s="113">
        <v>33.008754019154424</v>
      </c>
      <c r="H389" s="113">
        <v>4.4241608822199998</v>
      </c>
      <c r="I389" s="113">
        <v>641.46000000000072</v>
      </c>
    </row>
    <row r="390" spans="1:9" x14ac:dyDescent="0.2">
      <c r="A390" t="s">
        <v>552</v>
      </c>
      <c r="B390">
        <v>10389</v>
      </c>
      <c r="C390" s="113">
        <v>880.56000000000017</v>
      </c>
      <c r="D390" s="113">
        <v>86.580263211078886</v>
      </c>
      <c r="E390" s="113">
        <v>46.712496473703148</v>
      </c>
      <c r="F390">
        <v>2</v>
      </c>
      <c r="G390" s="113">
        <v>14.699087361044764</v>
      </c>
      <c r="H390" s="113">
        <v>3.7637115266099999</v>
      </c>
      <c r="I390" s="113">
        <v>641.46000000000072</v>
      </c>
    </row>
    <row r="391" spans="1:9" x14ac:dyDescent="0.2">
      <c r="A391" t="s">
        <v>553</v>
      </c>
      <c r="B391">
        <v>10390</v>
      </c>
      <c r="C391" s="113">
        <v>718.57000000000028</v>
      </c>
      <c r="D391" s="113">
        <v>60.952812506349112</v>
      </c>
      <c r="E391" s="113">
        <v>45.484093742926703</v>
      </c>
      <c r="F391">
        <v>5</v>
      </c>
      <c r="G391" s="113">
        <v>13.652123702478617</v>
      </c>
      <c r="H391" s="113">
        <v>5.9726244409999998</v>
      </c>
      <c r="I391" s="113">
        <v>628.57000000000085</v>
      </c>
    </row>
    <row r="392" spans="1:9" x14ac:dyDescent="0.2">
      <c r="A392" t="s">
        <v>554</v>
      </c>
      <c r="B392">
        <v>10391</v>
      </c>
      <c r="C392" s="113">
        <v>748.34000000000037</v>
      </c>
      <c r="D392" s="113">
        <v>82.47024417628424</v>
      </c>
      <c r="E392" s="113">
        <v>42.20487736246389</v>
      </c>
      <c r="F392">
        <v>5</v>
      </c>
      <c r="G392" s="113">
        <v>7.1813998554425549</v>
      </c>
      <c r="H392" s="113">
        <v>5.3467300268499995</v>
      </c>
      <c r="I392" s="113">
        <v>612.99000000000069</v>
      </c>
    </row>
    <row r="393" spans="1:9" x14ac:dyDescent="0.2">
      <c r="A393" t="s">
        <v>555</v>
      </c>
      <c r="B393">
        <v>10392</v>
      </c>
      <c r="C393" s="113">
        <v>769.61000000000024</v>
      </c>
      <c r="D393" s="113">
        <v>62.585627765536849</v>
      </c>
      <c r="E393" s="113">
        <v>50.242476632785419</v>
      </c>
      <c r="F393">
        <v>5</v>
      </c>
      <c r="G393" s="113">
        <v>12.385300081412186</v>
      </c>
      <c r="H393" s="113">
        <v>7.2219124620899997</v>
      </c>
      <c r="I393" s="113">
        <v>612.99000000000069</v>
      </c>
    </row>
    <row r="394" spans="1:9" x14ac:dyDescent="0.2">
      <c r="A394" t="s">
        <v>556</v>
      </c>
      <c r="B394">
        <v>10393</v>
      </c>
      <c r="C394" s="113">
        <v>734.78000000000054</v>
      </c>
      <c r="D394" s="113">
        <v>43.318968919638664</v>
      </c>
      <c r="E394" s="113">
        <v>48.142487741971955</v>
      </c>
      <c r="F394">
        <v>7</v>
      </c>
      <c r="G394" s="113">
        <v>10.248686276441218</v>
      </c>
      <c r="H394" s="113">
        <v>9.3963906539999993</v>
      </c>
      <c r="I394" s="113">
        <v>646.45000000000061</v>
      </c>
    </row>
    <row r="395" spans="1:9" x14ac:dyDescent="0.2">
      <c r="A395" t="s">
        <v>557</v>
      </c>
      <c r="B395">
        <v>10394</v>
      </c>
      <c r="C395" s="113">
        <v>681.46000000000026</v>
      </c>
      <c r="D395" s="113">
        <v>73.332281029629598</v>
      </c>
      <c r="E395" s="113">
        <v>56.123491020972857</v>
      </c>
      <c r="F395">
        <v>7</v>
      </c>
      <c r="G395" s="113">
        <v>14.910342650636895</v>
      </c>
      <c r="H395" s="113">
        <v>7.6839217819099996</v>
      </c>
      <c r="I395" s="113">
        <v>646.45000000000061</v>
      </c>
    </row>
    <row r="396" spans="1:9" x14ac:dyDescent="0.2">
      <c r="A396" t="s">
        <v>558</v>
      </c>
      <c r="B396">
        <v>10395</v>
      </c>
      <c r="C396" s="113">
        <v>664.28000000000043</v>
      </c>
      <c r="D396" s="113">
        <v>95.481929554403095</v>
      </c>
      <c r="E396" s="113">
        <v>34.397898937443763</v>
      </c>
      <c r="F396">
        <v>7</v>
      </c>
      <c r="G396" s="113">
        <v>15.243257467828119</v>
      </c>
      <c r="H396" s="113">
        <v>5.6093631410799993</v>
      </c>
      <c r="I396" s="113">
        <v>676.10000000000059</v>
      </c>
    </row>
    <row r="397" spans="1:9" x14ac:dyDescent="0.2">
      <c r="A397" t="s">
        <v>559</v>
      </c>
      <c r="B397">
        <v>10396</v>
      </c>
      <c r="C397" s="113">
        <v>687.96000000000038</v>
      </c>
      <c r="D397" s="113">
        <v>59.161056483957559</v>
      </c>
      <c r="E397" s="113">
        <v>63.731316817866073</v>
      </c>
      <c r="F397">
        <v>7</v>
      </c>
      <c r="G397" s="113">
        <v>11.317457520264464</v>
      </c>
      <c r="H397" s="113">
        <v>6.9096479135799997</v>
      </c>
      <c r="I397" s="113">
        <v>676.10000000000059</v>
      </c>
    </row>
    <row r="398" spans="1:9" x14ac:dyDescent="0.2">
      <c r="A398" t="s">
        <v>560</v>
      </c>
      <c r="B398">
        <v>10397</v>
      </c>
      <c r="C398" s="113">
        <v>670.40000000000043</v>
      </c>
      <c r="D398" s="113">
        <v>43.622181154206274</v>
      </c>
      <c r="E398" s="113">
        <v>59.343930556788962</v>
      </c>
      <c r="F398">
        <v>7</v>
      </c>
      <c r="G398" s="113">
        <v>12.333163591742347</v>
      </c>
      <c r="H398" s="113">
        <v>8.3148214604999993</v>
      </c>
      <c r="I398" s="113">
        <v>680.2300000000007</v>
      </c>
    </row>
    <row r="399" spans="1:9" x14ac:dyDescent="0.2">
      <c r="A399" t="s">
        <v>561</v>
      </c>
      <c r="B399">
        <v>10398</v>
      </c>
      <c r="C399" s="113">
        <v>667.57000000000028</v>
      </c>
      <c r="D399" s="113">
        <v>24.418107712313141</v>
      </c>
      <c r="E399" s="113">
        <v>75.200454453152062</v>
      </c>
      <c r="F399">
        <v>7</v>
      </c>
      <c r="G399" s="113">
        <v>10.548557419578003</v>
      </c>
      <c r="H399" s="113">
        <v>9.7152782844000001</v>
      </c>
      <c r="I399" s="113">
        <v>680.2300000000007</v>
      </c>
    </row>
    <row r="400" spans="1:9" x14ac:dyDescent="0.2">
      <c r="A400" t="s">
        <v>562</v>
      </c>
      <c r="B400">
        <v>10399</v>
      </c>
      <c r="C400" s="113">
        <v>701.41000000000031</v>
      </c>
      <c r="D400" s="113">
        <v>39.552743009409539</v>
      </c>
      <c r="E400" s="113">
        <v>65.627476971392539</v>
      </c>
      <c r="F400">
        <v>7</v>
      </c>
      <c r="G400" s="113">
        <v>12.332107473341452</v>
      </c>
      <c r="H400" s="113">
        <v>9.1092898761099992</v>
      </c>
      <c r="I400" s="113">
        <v>654.01000000000067</v>
      </c>
    </row>
    <row r="401" spans="1:9" x14ac:dyDescent="0.2">
      <c r="A401" t="s">
        <v>563</v>
      </c>
      <c r="B401">
        <v>10400</v>
      </c>
      <c r="C401" s="113">
        <v>768.38000000000022</v>
      </c>
      <c r="D401" s="113">
        <v>48.575289107651784</v>
      </c>
      <c r="E401" s="113">
        <v>53.564444731019371</v>
      </c>
      <c r="F401">
        <v>7</v>
      </c>
      <c r="G401" s="113">
        <v>22.224065861507597</v>
      </c>
      <c r="H401" s="113">
        <v>9.2164302633299986</v>
      </c>
      <c r="I401" s="113">
        <v>654.01000000000067</v>
      </c>
    </row>
    <row r="402" spans="1:9" x14ac:dyDescent="0.2">
      <c r="A402" t="s">
        <v>564</v>
      </c>
      <c r="B402">
        <v>10401</v>
      </c>
      <c r="C402" s="113">
        <v>765.77000000000044</v>
      </c>
      <c r="D402" s="113">
        <v>28.98519105467188</v>
      </c>
      <c r="E402" s="113">
        <v>50.106037913434548</v>
      </c>
      <c r="F402">
        <v>7</v>
      </c>
      <c r="G402" s="113">
        <v>23.603500378140623</v>
      </c>
      <c r="H402" s="113">
        <v>10.131632208300001</v>
      </c>
      <c r="I402" s="113">
        <v>656.89000000000055</v>
      </c>
    </row>
    <row r="403" spans="1:9" x14ac:dyDescent="0.2">
      <c r="A403" t="s">
        <v>565</v>
      </c>
      <c r="B403">
        <v>10402</v>
      </c>
      <c r="C403" s="113">
        <v>757.95000000000039</v>
      </c>
      <c r="D403" s="113">
        <v>15.055060737465841</v>
      </c>
      <c r="E403" s="113">
        <v>61.795050993233296</v>
      </c>
      <c r="F403">
        <v>7</v>
      </c>
      <c r="G403" s="113">
        <v>16.872999954269858</v>
      </c>
      <c r="H403" s="113">
        <v>10.796293996100001</v>
      </c>
      <c r="I403" s="113">
        <v>656.89000000000055</v>
      </c>
    </row>
    <row r="404" spans="1:9" x14ac:dyDescent="0.2">
      <c r="A404" t="s">
        <v>566</v>
      </c>
      <c r="B404">
        <v>10403</v>
      </c>
      <c r="C404" s="113">
        <v>776.4300000000004</v>
      </c>
      <c r="D404" s="113">
        <v>20.602063636239833</v>
      </c>
      <c r="E404" s="113">
        <v>64.567157434177105</v>
      </c>
      <c r="F404">
        <v>7</v>
      </c>
      <c r="G404" s="113">
        <v>11.561700296468247</v>
      </c>
      <c r="H404" s="113">
        <v>10.833139989900001</v>
      </c>
      <c r="I404" s="113">
        <v>654.7100000000006</v>
      </c>
    </row>
    <row r="405" spans="1:9" x14ac:dyDescent="0.2">
      <c r="A405" t="s">
        <v>567</v>
      </c>
      <c r="B405">
        <v>10404</v>
      </c>
      <c r="C405" s="113">
        <v>796.1700000000003</v>
      </c>
      <c r="D405" s="113">
        <v>17.239525409130817</v>
      </c>
      <c r="E405" s="113">
        <v>59.94278893269383</v>
      </c>
      <c r="F405">
        <v>7</v>
      </c>
      <c r="G405" s="113">
        <v>11.945856770155059</v>
      </c>
      <c r="H405" s="113">
        <v>11.5205702853</v>
      </c>
      <c r="I405" s="113">
        <v>654.7100000000006</v>
      </c>
    </row>
    <row r="406" spans="1:9" x14ac:dyDescent="0.2">
      <c r="A406" t="s">
        <v>568</v>
      </c>
      <c r="B406">
        <v>10405</v>
      </c>
      <c r="C406" s="113">
        <v>780.35000000000048</v>
      </c>
      <c r="D406" s="113">
        <v>11.194526423313434</v>
      </c>
      <c r="E406" s="113">
        <v>67.250456812976594</v>
      </c>
      <c r="F406">
        <v>7</v>
      </c>
      <c r="G406" s="113">
        <v>9.6185593140538703</v>
      </c>
      <c r="H406" s="113">
        <v>11.092682204700001</v>
      </c>
      <c r="I406" s="113">
        <v>652.4600000000006</v>
      </c>
    </row>
    <row r="407" spans="1:9" x14ac:dyDescent="0.2">
      <c r="A407" t="s">
        <v>569</v>
      </c>
      <c r="B407">
        <v>10406</v>
      </c>
      <c r="C407" s="113">
        <v>786.10999999999967</v>
      </c>
      <c r="D407" s="113">
        <v>32.619501219494559</v>
      </c>
      <c r="E407" s="113">
        <v>67.379739976061273</v>
      </c>
      <c r="F407">
        <v>7</v>
      </c>
      <c r="G407" s="113">
        <v>12.560392249650469</v>
      </c>
      <c r="H407" s="113">
        <v>10.1926910903</v>
      </c>
      <c r="I407" s="113">
        <v>652.4600000000006</v>
      </c>
    </row>
    <row r="408" spans="1:9" x14ac:dyDescent="0.2">
      <c r="A408" t="s">
        <v>570</v>
      </c>
      <c r="B408">
        <v>10407</v>
      </c>
      <c r="C408" s="113">
        <v>785.85</v>
      </c>
      <c r="D408" s="113">
        <v>33.49632238119311</v>
      </c>
      <c r="E408" s="113">
        <v>74.122074516618568</v>
      </c>
      <c r="F408">
        <v>7</v>
      </c>
      <c r="G408" s="113">
        <v>13.065275576173121</v>
      </c>
      <c r="H408" s="113">
        <v>10.1309219986</v>
      </c>
      <c r="I408" s="113">
        <v>659.60000000000059</v>
      </c>
    </row>
    <row r="409" spans="1:9" x14ac:dyDescent="0.2">
      <c r="A409" t="s">
        <v>571</v>
      </c>
      <c r="B409">
        <v>10408</v>
      </c>
      <c r="C409" s="113">
        <v>734.75000000000034</v>
      </c>
      <c r="D409" s="113">
        <v>63.816896724694487</v>
      </c>
      <c r="E409" s="113">
        <v>32.300059978859146</v>
      </c>
      <c r="F409">
        <v>5</v>
      </c>
      <c r="G409" s="113">
        <v>10.0980882292746</v>
      </c>
      <c r="H409" s="113">
        <v>4.8074937325499993</v>
      </c>
      <c r="I409" s="113">
        <v>651.04000000000065</v>
      </c>
    </row>
    <row r="410" spans="1:9" x14ac:dyDescent="0.2">
      <c r="A410" t="s">
        <v>572</v>
      </c>
      <c r="B410">
        <v>10409</v>
      </c>
      <c r="C410" s="113">
        <v>754.59000000000049</v>
      </c>
      <c r="D410" s="113">
        <v>78.24056935538988</v>
      </c>
      <c r="E410" s="113">
        <v>67.87960429420967</v>
      </c>
      <c r="F410">
        <v>5</v>
      </c>
      <c r="G410" s="113">
        <v>8.6560999838776898</v>
      </c>
      <c r="H410" s="113">
        <v>6.4545601350399995</v>
      </c>
      <c r="I410" s="113">
        <v>639.3400000000006</v>
      </c>
    </row>
    <row r="411" spans="1:9" x14ac:dyDescent="0.2">
      <c r="A411" t="s">
        <v>573</v>
      </c>
      <c r="B411">
        <v>10410</v>
      </c>
      <c r="C411" s="113">
        <v>770.84000000000015</v>
      </c>
      <c r="D411" s="113">
        <v>50.45192965287724</v>
      </c>
      <c r="E411" s="113">
        <v>75.59954934899261</v>
      </c>
      <c r="F411">
        <v>5</v>
      </c>
      <c r="G411" s="113">
        <v>8.4840000611599251</v>
      </c>
      <c r="H411" s="113">
        <v>8.5197032553499987</v>
      </c>
      <c r="I411" s="113">
        <v>639.3400000000006</v>
      </c>
    </row>
    <row r="412" spans="1:9" x14ac:dyDescent="0.2">
      <c r="A412" t="s">
        <v>574</v>
      </c>
      <c r="B412">
        <v>10411</v>
      </c>
      <c r="C412" s="113">
        <v>739.39000000000021</v>
      </c>
      <c r="D412" s="113">
        <v>60.455158526022068</v>
      </c>
      <c r="E412" s="113">
        <v>28.719764619529982</v>
      </c>
      <c r="F412">
        <v>7</v>
      </c>
      <c r="G412" s="113">
        <v>14.649626102870771</v>
      </c>
      <c r="H412" s="113">
        <v>6.3821694865899996</v>
      </c>
      <c r="I412" s="113">
        <v>659.65000000000077</v>
      </c>
    </row>
    <row r="413" spans="1:9" x14ac:dyDescent="0.2">
      <c r="A413" t="s">
        <v>575</v>
      </c>
      <c r="B413">
        <v>10412</v>
      </c>
      <c r="C413" s="113">
        <v>683.61000000000024</v>
      </c>
      <c r="D413" s="113">
        <v>60.433002660852054</v>
      </c>
      <c r="E413" s="113">
        <v>35.113990658545255</v>
      </c>
      <c r="F413">
        <v>7</v>
      </c>
      <c r="G413" s="113">
        <v>24.990219878815026</v>
      </c>
      <c r="H413" s="113">
        <v>6.1664451488199994</v>
      </c>
      <c r="I413" s="113">
        <v>659.65000000000077</v>
      </c>
    </row>
    <row r="414" spans="1:9" x14ac:dyDescent="0.2">
      <c r="A414" t="s">
        <v>576</v>
      </c>
      <c r="B414">
        <v>10413</v>
      </c>
      <c r="C414" s="113">
        <v>666.87000000000057</v>
      </c>
      <c r="D414" s="113">
        <v>35.999775894915473</v>
      </c>
      <c r="E414" s="113">
        <v>65.351376128571729</v>
      </c>
      <c r="F414">
        <v>7</v>
      </c>
      <c r="G414" s="113">
        <v>8.3741156888679154</v>
      </c>
      <c r="H414" s="113">
        <v>8.3317637475200002</v>
      </c>
      <c r="I414" s="113">
        <v>680.87000000000046</v>
      </c>
    </row>
    <row r="415" spans="1:9" x14ac:dyDescent="0.2">
      <c r="A415" t="s">
        <v>577</v>
      </c>
      <c r="B415">
        <v>10414</v>
      </c>
      <c r="C415" s="113">
        <v>661.73000000000025</v>
      </c>
      <c r="D415" s="113">
        <v>25.954430451246242</v>
      </c>
      <c r="E415" s="113">
        <v>72.068786461313877</v>
      </c>
      <c r="F415">
        <v>7</v>
      </c>
      <c r="G415" s="113">
        <v>11.128929471620836</v>
      </c>
      <c r="H415" s="113">
        <v>9.3389431501599987</v>
      </c>
      <c r="I415" s="113">
        <v>680.87000000000046</v>
      </c>
    </row>
    <row r="416" spans="1:9" x14ac:dyDescent="0.2">
      <c r="A416" t="s">
        <v>578</v>
      </c>
      <c r="B416">
        <v>10415</v>
      </c>
      <c r="C416" s="113">
        <v>692.59000000000049</v>
      </c>
      <c r="D416" s="113">
        <v>71.07764344661912</v>
      </c>
      <c r="E416" s="113">
        <v>58.228571262642433</v>
      </c>
      <c r="F416">
        <v>7</v>
      </c>
      <c r="G416" s="113">
        <v>13.45260961309789</v>
      </c>
      <c r="H416" s="113">
        <v>5.8548837970399994</v>
      </c>
      <c r="I416" s="113">
        <v>673.19000000000074</v>
      </c>
    </row>
    <row r="417" spans="1:9" x14ac:dyDescent="0.2">
      <c r="A417" t="s">
        <v>579</v>
      </c>
      <c r="B417">
        <v>10416</v>
      </c>
      <c r="C417" s="113">
        <v>693.36000000000047</v>
      </c>
      <c r="D417" s="113">
        <v>18.634546217114128</v>
      </c>
      <c r="E417" s="113">
        <v>77.832351510760418</v>
      </c>
      <c r="F417">
        <v>7</v>
      </c>
      <c r="G417" s="113">
        <v>8.4321647925103882</v>
      </c>
      <c r="H417" s="113">
        <v>10.7292589268</v>
      </c>
      <c r="I417" s="113">
        <v>661.60000000000048</v>
      </c>
    </row>
    <row r="418" spans="1:9" x14ac:dyDescent="0.2">
      <c r="A418" t="s">
        <v>580</v>
      </c>
      <c r="B418">
        <v>10417</v>
      </c>
      <c r="C418" s="113">
        <v>718.72000000000037</v>
      </c>
      <c r="D418" s="113">
        <v>13.291441068160907</v>
      </c>
      <c r="E418" s="113">
        <v>69.05923486072939</v>
      </c>
      <c r="F418">
        <v>7</v>
      </c>
      <c r="G418" s="113">
        <v>12.593650397288839</v>
      </c>
      <c r="H418" s="113">
        <v>11.542287718200001</v>
      </c>
      <c r="I418" s="113">
        <v>661.60000000000048</v>
      </c>
    </row>
    <row r="419" spans="1:9" x14ac:dyDescent="0.2">
      <c r="A419" t="s">
        <v>581</v>
      </c>
      <c r="B419">
        <v>10418</v>
      </c>
      <c r="C419" s="113">
        <v>737.63000000000068</v>
      </c>
      <c r="D419" s="113">
        <v>37.373935688911587</v>
      </c>
      <c r="E419" s="113">
        <v>66.960800352273949</v>
      </c>
      <c r="F419">
        <v>7</v>
      </c>
      <c r="G419" s="113">
        <v>13.848200495948189</v>
      </c>
      <c r="H419" s="113">
        <v>9.7338626794599996</v>
      </c>
      <c r="I419" s="113">
        <v>658.4800000000007</v>
      </c>
    </row>
    <row r="420" spans="1:9" x14ac:dyDescent="0.2">
      <c r="A420" t="s">
        <v>582</v>
      </c>
      <c r="B420">
        <v>10419</v>
      </c>
      <c r="C420" s="113">
        <v>743.76000000000045</v>
      </c>
      <c r="D420" s="113">
        <v>11.489781421568049</v>
      </c>
      <c r="E420" s="113">
        <v>68.152617760002741</v>
      </c>
      <c r="F420">
        <v>7</v>
      </c>
      <c r="G420" s="113">
        <v>9.0078999765254277</v>
      </c>
      <c r="H420" s="113">
        <v>11.025290053500001</v>
      </c>
      <c r="I420" s="113">
        <v>658.4800000000007</v>
      </c>
    </row>
    <row r="421" spans="1:9" x14ac:dyDescent="0.2">
      <c r="A421" t="s">
        <v>583</v>
      </c>
      <c r="B421">
        <v>10420</v>
      </c>
      <c r="C421" s="113">
        <v>774.35000000000036</v>
      </c>
      <c r="D421" s="113">
        <v>9.436868613422801</v>
      </c>
      <c r="E421" s="113">
        <v>68.633611913786964</v>
      </c>
      <c r="F421">
        <v>7</v>
      </c>
      <c r="G421" s="113">
        <v>7.560199720398356</v>
      </c>
      <c r="H421" s="113">
        <v>11.5265764231</v>
      </c>
      <c r="I421" s="113">
        <v>657.43000000000052</v>
      </c>
    </row>
    <row r="422" spans="1:9" x14ac:dyDescent="0.2">
      <c r="A422" t="s">
        <v>584</v>
      </c>
      <c r="B422">
        <v>10421</v>
      </c>
      <c r="C422" s="113">
        <v>795.27000000000021</v>
      </c>
      <c r="D422" s="113">
        <v>12.154222844156227</v>
      </c>
      <c r="E422" s="113">
        <v>43.294560022055634</v>
      </c>
      <c r="F422">
        <v>7</v>
      </c>
      <c r="G422" s="113">
        <v>26.412987244402569</v>
      </c>
      <c r="H422" s="113">
        <v>11.350350958</v>
      </c>
      <c r="I422" s="113">
        <v>657.43000000000052</v>
      </c>
    </row>
    <row r="423" spans="1:9" x14ac:dyDescent="0.2">
      <c r="A423" t="s">
        <v>585</v>
      </c>
      <c r="B423">
        <v>10422</v>
      </c>
      <c r="C423" s="113">
        <v>762.3000000000003</v>
      </c>
      <c r="D423" s="113">
        <v>11.726125126839722</v>
      </c>
      <c r="E423" s="113">
        <v>66.708501675062905</v>
      </c>
      <c r="F423">
        <v>7</v>
      </c>
      <c r="G423" s="113">
        <v>10.891501528654192</v>
      </c>
      <c r="H423" s="113">
        <v>11.6485819635</v>
      </c>
      <c r="I423" s="113">
        <v>653.99000000000046</v>
      </c>
    </row>
    <row r="424" spans="1:9" x14ac:dyDescent="0.2">
      <c r="A424" t="s">
        <v>586</v>
      </c>
      <c r="B424">
        <v>10423</v>
      </c>
      <c r="C424" s="113">
        <v>736.12000000000046</v>
      </c>
      <c r="D424" s="113">
        <v>13.471846852745841</v>
      </c>
      <c r="E424" s="113">
        <v>72.915414701702304</v>
      </c>
      <c r="F424">
        <v>7</v>
      </c>
      <c r="G424" s="113">
        <v>9.1512636332175212</v>
      </c>
      <c r="H424" s="113">
        <v>12.0833522457</v>
      </c>
      <c r="I424" s="113">
        <v>653.99000000000046</v>
      </c>
    </row>
    <row r="425" spans="1:9" x14ac:dyDescent="0.2">
      <c r="A425" t="s">
        <v>587</v>
      </c>
      <c r="B425">
        <v>10424</v>
      </c>
      <c r="C425" s="113">
        <v>730.06000000000029</v>
      </c>
      <c r="D425" s="113">
        <v>20.763636128685317</v>
      </c>
      <c r="E425" s="113">
        <v>73.327427963115511</v>
      </c>
      <c r="F425">
        <v>7</v>
      </c>
      <c r="G425" s="113">
        <v>11.129008334264981</v>
      </c>
      <c r="H425" s="113">
        <v>11.1368529733</v>
      </c>
      <c r="I425" s="113">
        <v>664.41000000000054</v>
      </c>
    </row>
    <row r="426" spans="1:9" x14ac:dyDescent="0.2">
      <c r="A426" t="s">
        <v>588</v>
      </c>
      <c r="B426">
        <v>10425</v>
      </c>
      <c r="C426" s="113">
        <v>718.61000000000013</v>
      </c>
      <c r="D426" s="113">
        <v>22.895580067602857</v>
      </c>
      <c r="E426" s="113">
        <v>61.973760565365765</v>
      </c>
      <c r="F426">
        <v>7</v>
      </c>
      <c r="G426" s="113">
        <v>9.624743836937153</v>
      </c>
      <c r="H426" s="113">
        <v>12.009720118400001</v>
      </c>
      <c r="I426" s="113">
        <v>664.41000000000054</v>
      </c>
    </row>
    <row r="427" spans="1:9" x14ac:dyDescent="0.2">
      <c r="A427" t="s">
        <v>589</v>
      </c>
      <c r="B427">
        <v>10426</v>
      </c>
      <c r="C427" s="113">
        <v>790.35000000000025</v>
      </c>
      <c r="D427" s="113">
        <v>67.165501334603761</v>
      </c>
      <c r="E427" s="113">
        <v>7.7401039663146403</v>
      </c>
      <c r="F427">
        <v>2</v>
      </c>
      <c r="G427" s="113">
        <v>12.598306538309657</v>
      </c>
      <c r="H427" s="113">
        <v>2.9284518954999998</v>
      </c>
      <c r="I427" s="113">
        <v>660.30000000000075</v>
      </c>
    </row>
    <row r="428" spans="1:9" x14ac:dyDescent="0.2">
      <c r="A428" t="s">
        <v>590</v>
      </c>
      <c r="B428">
        <v>10427</v>
      </c>
      <c r="C428" s="113">
        <v>790.84000000000026</v>
      </c>
      <c r="D428" s="113">
        <v>66.23591238458792</v>
      </c>
      <c r="E428" s="113">
        <v>37.269175234435885</v>
      </c>
      <c r="F428">
        <v>2</v>
      </c>
      <c r="G428" s="113">
        <v>8.0320220988760234</v>
      </c>
      <c r="H428" s="113">
        <v>2.2977907170999998</v>
      </c>
      <c r="I428" s="113">
        <v>660.30000000000075</v>
      </c>
    </row>
    <row r="429" spans="1:9" x14ac:dyDescent="0.2">
      <c r="A429" t="s">
        <v>591</v>
      </c>
      <c r="B429">
        <v>10428</v>
      </c>
      <c r="C429" s="113">
        <v>742.35000000000014</v>
      </c>
      <c r="D429" s="113">
        <v>38.451624616194437</v>
      </c>
      <c r="E429" s="113">
        <v>58.41962721894452</v>
      </c>
      <c r="F429">
        <v>5</v>
      </c>
      <c r="G429" s="113">
        <v>10.670418671583954</v>
      </c>
      <c r="H429" s="113">
        <v>8.3043306043599987</v>
      </c>
      <c r="I429" s="113">
        <v>651.04000000000065</v>
      </c>
    </row>
    <row r="430" spans="1:9" x14ac:dyDescent="0.2">
      <c r="A430" t="s">
        <v>592</v>
      </c>
      <c r="B430">
        <v>10429</v>
      </c>
      <c r="C430" s="113">
        <v>748.26</v>
      </c>
      <c r="D430" s="113">
        <v>63.755368869687075</v>
      </c>
      <c r="E430" s="113">
        <v>66.149527177150702</v>
      </c>
      <c r="F430">
        <v>5</v>
      </c>
      <c r="G430" s="113">
        <v>17.264022160494456</v>
      </c>
      <c r="H430" s="113">
        <v>6.5469993202799994</v>
      </c>
      <c r="I430" s="113">
        <v>639.3400000000006</v>
      </c>
    </row>
    <row r="431" spans="1:9" x14ac:dyDescent="0.2">
      <c r="A431" t="s">
        <v>593</v>
      </c>
      <c r="B431">
        <v>10430</v>
      </c>
      <c r="C431" s="113">
        <v>745.09</v>
      </c>
      <c r="D431" s="113">
        <v>45.663068399016687</v>
      </c>
      <c r="E431" s="113">
        <v>65.779221377707131</v>
      </c>
      <c r="F431">
        <v>5</v>
      </c>
      <c r="G431" s="113">
        <v>8.4465640248940463</v>
      </c>
      <c r="H431" s="113">
        <v>7.1359962691999996</v>
      </c>
      <c r="I431" s="113">
        <v>639.3400000000006</v>
      </c>
    </row>
    <row r="432" spans="1:9" x14ac:dyDescent="0.2">
      <c r="A432" t="s">
        <v>594</v>
      </c>
      <c r="B432">
        <v>10431</v>
      </c>
      <c r="C432" s="113">
        <v>725.77000000000032</v>
      </c>
      <c r="D432" s="113">
        <v>28.337798463008593</v>
      </c>
      <c r="E432" s="113">
        <v>52.093661982933384</v>
      </c>
      <c r="F432">
        <v>7</v>
      </c>
      <c r="G432" s="113">
        <v>6.862688358653898</v>
      </c>
      <c r="H432" s="113">
        <v>8.2359419754199994</v>
      </c>
      <c r="I432" s="113">
        <v>659.65000000000077</v>
      </c>
    </row>
    <row r="433" spans="1:9" x14ac:dyDescent="0.2">
      <c r="A433" t="s">
        <v>595</v>
      </c>
      <c r="B433">
        <v>10432</v>
      </c>
      <c r="C433" s="113">
        <v>681.60000000000025</v>
      </c>
      <c r="D433" s="113">
        <v>12.924181217826536</v>
      </c>
      <c r="E433" s="113">
        <v>6.4916872983611089</v>
      </c>
      <c r="F433">
        <v>7</v>
      </c>
      <c r="G433" s="113">
        <v>3.0641169183051176</v>
      </c>
      <c r="H433" s="113">
        <v>11.081057618100001</v>
      </c>
      <c r="I433" s="113">
        <v>661.60000000000048</v>
      </c>
    </row>
    <row r="434" spans="1:9" x14ac:dyDescent="0.2">
      <c r="A434" t="s">
        <v>596</v>
      </c>
      <c r="B434">
        <v>10433</v>
      </c>
      <c r="C434" s="113">
        <v>700.07000000000028</v>
      </c>
      <c r="D434" s="113">
        <v>6.3254773429895561</v>
      </c>
      <c r="E434" s="113">
        <v>59.14250114615821</v>
      </c>
      <c r="F434">
        <v>7</v>
      </c>
      <c r="G434" s="113">
        <v>8.2510001033972848</v>
      </c>
      <c r="H434" s="113">
        <v>11.309265509000001</v>
      </c>
      <c r="I434" s="113">
        <v>661.60000000000048</v>
      </c>
    </row>
    <row r="435" spans="1:9" x14ac:dyDescent="0.2">
      <c r="A435" t="s">
        <v>597</v>
      </c>
      <c r="B435">
        <v>10434</v>
      </c>
      <c r="C435" s="113">
        <v>716.86000000000035</v>
      </c>
      <c r="D435" s="113">
        <v>27.082766703649128</v>
      </c>
      <c r="E435" s="113">
        <v>49.73740064711707</v>
      </c>
      <c r="F435">
        <v>7</v>
      </c>
      <c r="G435" s="113">
        <v>26.56473286715504</v>
      </c>
      <c r="H435" s="113">
        <v>9.8562388153999994</v>
      </c>
      <c r="I435" s="113">
        <v>658.4800000000007</v>
      </c>
    </row>
    <row r="436" spans="1:9" x14ac:dyDescent="0.2">
      <c r="A436" t="s">
        <v>598</v>
      </c>
      <c r="B436">
        <v>10435</v>
      </c>
      <c r="C436" s="113">
        <v>727.99000000000046</v>
      </c>
      <c r="D436" s="113">
        <v>11.70207671358787</v>
      </c>
      <c r="E436" s="113">
        <v>63.003277833591206</v>
      </c>
      <c r="F436">
        <v>7</v>
      </c>
      <c r="G436" s="113">
        <v>8.9383294292310609</v>
      </c>
      <c r="H436" s="113">
        <v>11.6036613351</v>
      </c>
      <c r="I436" s="113">
        <v>658.4800000000007</v>
      </c>
    </row>
    <row r="437" spans="1:9" x14ac:dyDescent="0.2">
      <c r="A437" t="s">
        <v>599</v>
      </c>
      <c r="B437">
        <v>10436</v>
      </c>
      <c r="C437" s="113">
        <v>754.1900000000004</v>
      </c>
      <c r="D437" s="113">
        <v>5.3927008719445109</v>
      </c>
      <c r="E437" s="113">
        <v>68.122452215957665</v>
      </c>
      <c r="F437">
        <v>7</v>
      </c>
      <c r="G437" s="113">
        <v>9.7253394729749516</v>
      </c>
      <c r="H437" s="113">
        <v>11.776842350400001</v>
      </c>
      <c r="I437" s="113">
        <v>657.43000000000052</v>
      </c>
    </row>
    <row r="438" spans="1:9" x14ac:dyDescent="0.2">
      <c r="A438" t="s">
        <v>600</v>
      </c>
      <c r="B438">
        <v>10437</v>
      </c>
      <c r="C438" s="113">
        <v>759.50000000000023</v>
      </c>
      <c r="D438" s="113">
        <v>1.4526234897696269</v>
      </c>
      <c r="E438" s="113">
        <v>75.048529729277178</v>
      </c>
      <c r="F438">
        <v>7</v>
      </c>
      <c r="G438" s="113">
        <v>8.3709935327654819</v>
      </c>
      <c r="H438" s="113">
        <v>12.5508697704</v>
      </c>
      <c r="I438" s="113">
        <v>657.43000000000052</v>
      </c>
    </row>
    <row r="439" spans="1:9" x14ac:dyDescent="0.2">
      <c r="A439" t="s">
        <v>601</v>
      </c>
      <c r="B439">
        <v>10438</v>
      </c>
      <c r="C439" s="113">
        <v>729.71000000000038</v>
      </c>
      <c r="D439" s="113">
        <v>7.8839272601074253</v>
      </c>
      <c r="E439" s="113">
        <v>63.846919282112239</v>
      </c>
      <c r="F439">
        <v>7</v>
      </c>
      <c r="G439" s="113">
        <v>9.6124945574550829</v>
      </c>
      <c r="H439" s="113">
        <v>11.785240677400001</v>
      </c>
      <c r="I439" s="113">
        <v>653.99000000000046</v>
      </c>
    </row>
    <row r="440" spans="1:9" x14ac:dyDescent="0.2">
      <c r="A440" t="s">
        <v>602</v>
      </c>
      <c r="B440">
        <v>10439</v>
      </c>
      <c r="C440" s="113">
        <v>722.62000000000012</v>
      </c>
      <c r="D440" s="113">
        <v>9.2643042728817946</v>
      </c>
      <c r="E440" s="113">
        <v>72.039894575479352</v>
      </c>
      <c r="F440">
        <v>7</v>
      </c>
      <c r="G440" s="113">
        <v>11.70796173677186</v>
      </c>
      <c r="H440" s="113">
        <v>12.4818606935</v>
      </c>
      <c r="I440" s="113">
        <v>653.99000000000046</v>
      </c>
    </row>
    <row r="441" spans="1:9" x14ac:dyDescent="0.2">
      <c r="A441" t="s">
        <v>603</v>
      </c>
      <c r="B441">
        <v>10440</v>
      </c>
      <c r="C441" s="113">
        <v>720.55000000000041</v>
      </c>
      <c r="D441" s="113">
        <v>4.838837275446827</v>
      </c>
      <c r="E441" s="113">
        <v>72.437501690108377</v>
      </c>
      <c r="F441">
        <v>7</v>
      </c>
      <c r="G441" s="113">
        <v>7.5615962890149602</v>
      </c>
      <c r="H441" s="113">
        <v>14.771596434200001</v>
      </c>
      <c r="I441" s="113">
        <v>664.41000000000054</v>
      </c>
    </row>
    <row r="442" spans="1:9" x14ac:dyDescent="0.2">
      <c r="A442" t="s">
        <v>604</v>
      </c>
      <c r="B442">
        <v>10441</v>
      </c>
      <c r="C442" s="113">
        <v>716.22</v>
      </c>
      <c r="D442" s="113">
        <v>3.1016614320691622</v>
      </c>
      <c r="E442" s="113">
        <v>73.652953634930768</v>
      </c>
      <c r="F442">
        <v>7</v>
      </c>
      <c r="G442" s="113">
        <v>6.8883997499190199</v>
      </c>
      <c r="H442" s="113">
        <v>15.996899298000001</v>
      </c>
      <c r="I442" s="113">
        <v>664.41000000000054</v>
      </c>
    </row>
    <row r="443" spans="1:9" x14ac:dyDescent="0.2">
      <c r="A443" t="s">
        <v>605</v>
      </c>
      <c r="B443">
        <v>10442</v>
      </c>
      <c r="C443" s="113">
        <v>783.9000000000002</v>
      </c>
      <c r="D443" s="113">
        <v>81.467114144705221</v>
      </c>
      <c r="E443" s="113">
        <v>11.255197121858206</v>
      </c>
      <c r="F443">
        <v>2</v>
      </c>
      <c r="G443" s="113">
        <v>7.9390700084747108</v>
      </c>
      <c r="H443" s="113">
        <v>2.41794249833</v>
      </c>
      <c r="I443" s="113">
        <v>660.30000000000075</v>
      </c>
    </row>
    <row r="444" spans="1:9" x14ac:dyDescent="0.2">
      <c r="A444" t="s">
        <v>606</v>
      </c>
      <c r="B444">
        <v>10443</v>
      </c>
      <c r="C444" s="113">
        <v>784.55000000000018</v>
      </c>
      <c r="D444" s="113">
        <v>68.760537872374016</v>
      </c>
      <c r="E444" s="113">
        <v>30.549945630218058</v>
      </c>
      <c r="F444">
        <v>2</v>
      </c>
      <c r="G444" s="113">
        <v>7.8640419834287343</v>
      </c>
      <c r="H444" s="113">
        <v>2.5979744060199996</v>
      </c>
      <c r="I444" s="113">
        <v>660.30000000000075</v>
      </c>
    </row>
    <row r="445" spans="1:9" x14ac:dyDescent="0.2">
      <c r="A445" t="s">
        <v>607</v>
      </c>
      <c r="B445">
        <v>10444</v>
      </c>
      <c r="C445" s="113">
        <v>675.56000000000006</v>
      </c>
      <c r="D445" s="113">
        <v>37.505301446856528</v>
      </c>
      <c r="E445" s="113">
        <v>53.112023442863673</v>
      </c>
      <c r="F445">
        <v>7</v>
      </c>
      <c r="G445" s="113">
        <v>20.015076542921879</v>
      </c>
      <c r="H445" s="113">
        <v>12.2886361443</v>
      </c>
      <c r="I445" s="113">
        <v>666.29000000000053</v>
      </c>
    </row>
    <row r="446" spans="1:9" x14ac:dyDescent="0.2">
      <c r="A446" t="s">
        <v>608</v>
      </c>
      <c r="B446">
        <v>10445</v>
      </c>
      <c r="C446" s="113">
        <v>719.07000000000039</v>
      </c>
      <c r="D446" s="113">
        <v>11.443770785626354</v>
      </c>
      <c r="E446" s="113">
        <v>38.045082081942915</v>
      </c>
      <c r="F446">
        <v>7</v>
      </c>
      <c r="G446" s="113">
        <v>15.505955767080726</v>
      </c>
      <c r="H446" s="113">
        <v>10.7207954165</v>
      </c>
      <c r="I446" s="113">
        <v>663.54000000000042</v>
      </c>
    </row>
    <row r="447" spans="1:9" x14ac:dyDescent="0.2">
      <c r="A447" t="s">
        <v>609</v>
      </c>
      <c r="B447">
        <v>10446</v>
      </c>
      <c r="C447" s="113">
        <v>732.10000000000048</v>
      </c>
      <c r="D447" s="113">
        <v>2.454670522199097</v>
      </c>
      <c r="E447" s="113">
        <v>71.536765547504785</v>
      </c>
      <c r="F447">
        <v>7</v>
      </c>
      <c r="G447" s="113">
        <v>10.518628022324902</v>
      </c>
      <c r="H447" s="113">
        <v>13.9574811129</v>
      </c>
      <c r="I447" s="113">
        <v>663.54000000000042</v>
      </c>
    </row>
    <row r="448" spans="1:9" x14ac:dyDescent="0.2">
      <c r="A448" t="s">
        <v>610</v>
      </c>
      <c r="B448">
        <v>10447</v>
      </c>
      <c r="C448" s="113">
        <v>727.85000000000048</v>
      </c>
      <c r="D448" s="113">
        <v>1.0345305637889846</v>
      </c>
      <c r="E448" s="113">
        <v>80.622227722022245</v>
      </c>
      <c r="F448">
        <v>7</v>
      </c>
      <c r="G448" s="113">
        <v>6.0071750444403964</v>
      </c>
      <c r="H448" s="113">
        <v>13.2493067633</v>
      </c>
      <c r="I448" s="113">
        <v>661.64000000000055</v>
      </c>
    </row>
    <row r="449" spans="1:9" x14ac:dyDescent="0.2">
      <c r="A449" t="s">
        <v>611</v>
      </c>
      <c r="B449">
        <v>10448</v>
      </c>
      <c r="C449" s="113">
        <v>711.20000000000039</v>
      </c>
      <c r="D449" s="113">
        <v>1.3693119850892623</v>
      </c>
      <c r="E449" s="113">
        <v>50.559345158542207</v>
      </c>
      <c r="F449">
        <v>7</v>
      </c>
      <c r="G449" s="113">
        <v>2.7124291758929711</v>
      </c>
      <c r="H449" s="113">
        <v>15.7818985593</v>
      </c>
      <c r="I449" s="113">
        <v>661.64000000000055</v>
      </c>
    </row>
    <row r="450" spans="1:9" x14ac:dyDescent="0.2">
      <c r="A450" t="s">
        <v>612</v>
      </c>
      <c r="B450">
        <v>10449</v>
      </c>
      <c r="C450" s="113">
        <v>714.29000000000019</v>
      </c>
      <c r="D450" s="113">
        <v>29.722445303263015</v>
      </c>
      <c r="E450" s="113">
        <v>72.776904164037973</v>
      </c>
      <c r="F450">
        <v>7</v>
      </c>
      <c r="G450" s="113">
        <v>8.6032340718967628</v>
      </c>
      <c r="H450" s="113">
        <v>10.1038666464</v>
      </c>
      <c r="I450" s="113">
        <v>666.80000000000064</v>
      </c>
    </row>
    <row r="451" spans="1:9" x14ac:dyDescent="0.2">
      <c r="A451" t="s">
        <v>613</v>
      </c>
      <c r="B451">
        <v>10450</v>
      </c>
      <c r="C451" s="113">
        <v>676.63000000000056</v>
      </c>
      <c r="D451" s="113">
        <v>35.137477826159284</v>
      </c>
      <c r="E451" s="113">
        <v>64.79051664498985</v>
      </c>
      <c r="F451">
        <v>7</v>
      </c>
      <c r="G451" s="113">
        <v>14.607609266698493</v>
      </c>
      <c r="H451" s="113">
        <v>7.6630463126499997</v>
      </c>
      <c r="I451" s="113">
        <v>672.03000000000054</v>
      </c>
    </row>
    <row r="452" spans="1:9" x14ac:dyDescent="0.2">
      <c r="A452" t="s">
        <v>614</v>
      </c>
      <c r="B452">
        <v>10451</v>
      </c>
      <c r="C452" s="113">
        <v>683.69000000000028</v>
      </c>
      <c r="D452" s="113">
        <v>20.280716052264591</v>
      </c>
      <c r="E452" s="113">
        <v>46.769100481579116</v>
      </c>
      <c r="F452">
        <v>7</v>
      </c>
      <c r="G452" s="113">
        <v>16.527029934843533</v>
      </c>
      <c r="H452" s="113">
        <v>11.231095846200001</v>
      </c>
      <c r="I452" s="113">
        <v>666.29000000000053</v>
      </c>
    </row>
    <row r="453" spans="1:9" x14ac:dyDescent="0.2">
      <c r="A453" t="s">
        <v>615</v>
      </c>
      <c r="B453">
        <v>10452</v>
      </c>
      <c r="C453" s="113">
        <v>678.82000000000016</v>
      </c>
      <c r="D453" s="113">
        <v>2.4375540620831955</v>
      </c>
      <c r="E453" s="113">
        <v>76.420974356883619</v>
      </c>
      <c r="F453">
        <v>7</v>
      </c>
      <c r="G453" s="113">
        <v>14.638311239631793</v>
      </c>
      <c r="H453" s="113">
        <v>14.703719107300001</v>
      </c>
      <c r="I453" s="113">
        <v>666.29000000000053</v>
      </c>
    </row>
    <row r="454" spans="1:9" x14ac:dyDescent="0.2">
      <c r="A454" t="s">
        <v>616</v>
      </c>
      <c r="B454">
        <v>10453</v>
      </c>
      <c r="C454" s="113">
        <v>669.22000000000025</v>
      </c>
      <c r="D454" s="113">
        <v>15.637205554285952</v>
      </c>
      <c r="E454" s="113">
        <v>72.261801722077152</v>
      </c>
      <c r="F454">
        <v>7</v>
      </c>
      <c r="G454" s="113">
        <v>15.320014872321384</v>
      </c>
      <c r="H454" s="113">
        <v>11.1750084099</v>
      </c>
      <c r="I454" s="113">
        <v>653.81000000000063</v>
      </c>
    </row>
    <row r="455" spans="1:9" x14ac:dyDescent="0.2">
      <c r="A455" t="s">
        <v>617</v>
      </c>
      <c r="B455">
        <v>10454</v>
      </c>
      <c r="C455" s="113">
        <v>677.01000000000033</v>
      </c>
      <c r="D455" s="113">
        <v>19.060629861257357</v>
      </c>
      <c r="E455" s="113">
        <v>38.372062343197612</v>
      </c>
      <c r="F455">
        <v>7</v>
      </c>
      <c r="G455" s="113">
        <v>45.459197087644249</v>
      </c>
      <c r="H455" s="113">
        <v>11.580920562600001</v>
      </c>
      <c r="I455" s="113">
        <v>653.81000000000063</v>
      </c>
    </row>
    <row r="456" spans="1:9" x14ac:dyDescent="0.2">
      <c r="A456" t="s">
        <v>618</v>
      </c>
      <c r="B456">
        <v>10455</v>
      </c>
      <c r="C456" s="113">
        <v>662.00000000000011</v>
      </c>
      <c r="D456" s="113">
        <v>20.955056298058629</v>
      </c>
      <c r="E456" s="113">
        <v>41.033465313922733</v>
      </c>
      <c r="F456">
        <v>7</v>
      </c>
      <c r="G456" s="113">
        <v>28.539432617814875</v>
      </c>
      <c r="H456" s="113">
        <v>13.120153095000001</v>
      </c>
      <c r="I456" s="113">
        <v>653.33000000000061</v>
      </c>
    </row>
    <row r="457" spans="1:9" x14ac:dyDescent="0.2">
      <c r="A457" t="s">
        <v>619</v>
      </c>
      <c r="B457">
        <v>10456</v>
      </c>
      <c r="C457" s="113">
        <v>664.2900000000003</v>
      </c>
      <c r="D457" s="113">
        <v>23.290362733916414</v>
      </c>
      <c r="E457" s="113">
        <v>71.221360753640354</v>
      </c>
      <c r="F457">
        <v>7</v>
      </c>
      <c r="G457" s="113">
        <v>9.8494617290335249</v>
      </c>
      <c r="H457" s="113">
        <v>10.2488477938</v>
      </c>
      <c r="I457" s="113">
        <v>653.33000000000061</v>
      </c>
    </row>
    <row r="458" spans="1:9" x14ac:dyDescent="0.2">
      <c r="A458" t="s">
        <v>620</v>
      </c>
      <c r="B458">
        <v>10457</v>
      </c>
      <c r="C458" s="113">
        <v>676.18000000000018</v>
      </c>
      <c r="D458" s="113">
        <v>36.112604706817038</v>
      </c>
      <c r="E458" s="113">
        <v>61.44565882212919</v>
      </c>
      <c r="F458">
        <v>7</v>
      </c>
      <c r="G458" s="113">
        <v>10.371396945200994</v>
      </c>
      <c r="H458" s="113">
        <v>8.9442852958699994</v>
      </c>
      <c r="I458" s="113">
        <v>663.54000000000042</v>
      </c>
    </row>
    <row r="459" spans="1:9" x14ac:dyDescent="0.2">
      <c r="A459" t="s">
        <v>621</v>
      </c>
      <c r="B459">
        <v>10458</v>
      </c>
      <c r="C459" s="113">
        <v>702.1700000000003</v>
      </c>
      <c r="D459" s="113">
        <v>1.2503948733861476</v>
      </c>
      <c r="E459" s="113">
        <v>84.070676187566306</v>
      </c>
      <c r="F459">
        <v>7</v>
      </c>
      <c r="G459" s="113">
        <v>4.2816671469978038</v>
      </c>
      <c r="H459" s="113">
        <v>13.0463815783</v>
      </c>
      <c r="I459" s="113">
        <v>661.64000000000055</v>
      </c>
    </row>
    <row r="460" spans="1:9" x14ac:dyDescent="0.2">
      <c r="A460" t="s">
        <v>622</v>
      </c>
      <c r="B460">
        <v>10459</v>
      </c>
      <c r="C460" s="113">
        <v>706.24000000000024</v>
      </c>
      <c r="D460" s="113">
        <v>0.50013224217747254</v>
      </c>
      <c r="E460" s="113">
        <v>87.727555825050217</v>
      </c>
      <c r="F460">
        <v>7</v>
      </c>
      <c r="G460" s="113">
        <v>5.9250106561549583</v>
      </c>
      <c r="H460" s="113">
        <v>17.685405382399999</v>
      </c>
      <c r="I460" s="113">
        <v>661.64000000000055</v>
      </c>
    </row>
    <row r="461" spans="1:9" x14ac:dyDescent="0.2">
      <c r="A461" t="s">
        <v>623</v>
      </c>
      <c r="B461">
        <v>10460</v>
      </c>
      <c r="C461" s="113">
        <v>716.46</v>
      </c>
      <c r="D461" s="113">
        <v>9.3648257641707033</v>
      </c>
      <c r="E461" s="113">
        <v>75.987066715407309</v>
      </c>
      <c r="F461">
        <v>7</v>
      </c>
      <c r="G461" s="113">
        <v>14.397664514161708</v>
      </c>
      <c r="H461" s="113">
        <v>14.5143837707</v>
      </c>
      <c r="I461" s="113">
        <v>666.80000000000064</v>
      </c>
    </row>
    <row r="462" spans="1:9" x14ac:dyDescent="0.2">
      <c r="A462" t="s">
        <v>624</v>
      </c>
      <c r="B462">
        <v>10461</v>
      </c>
      <c r="C462" s="113">
        <v>702.91000000000031</v>
      </c>
      <c r="D462" s="113">
        <v>3.8983719017166041</v>
      </c>
      <c r="E462" s="113">
        <v>69.470234169329899</v>
      </c>
      <c r="F462">
        <v>7</v>
      </c>
      <c r="G462" s="113">
        <v>7.8293753716881147</v>
      </c>
      <c r="H462" s="113">
        <v>15.583313523600001</v>
      </c>
      <c r="I462" s="113">
        <v>666.80000000000064</v>
      </c>
    </row>
    <row r="463" spans="1:9" x14ac:dyDescent="0.2">
      <c r="A463" t="s">
        <v>625</v>
      </c>
      <c r="B463">
        <v>10462</v>
      </c>
      <c r="C463" s="113">
        <v>689.02000000000044</v>
      </c>
      <c r="D463" s="113">
        <v>1.8270443992160545</v>
      </c>
      <c r="E463" s="113">
        <v>41.248819605899833</v>
      </c>
      <c r="F463">
        <v>7</v>
      </c>
      <c r="G463" s="113">
        <v>36.391910758700604</v>
      </c>
      <c r="H463" s="113">
        <v>13.5521382014</v>
      </c>
      <c r="I463" s="113">
        <v>665.83000000000061</v>
      </c>
    </row>
    <row r="464" spans="1:9" x14ac:dyDescent="0.2">
      <c r="A464" t="s">
        <v>626</v>
      </c>
      <c r="B464">
        <v>10463</v>
      </c>
      <c r="C464" s="113">
        <v>697.1800000000004</v>
      </c>
      <c r="D464" s="113">
        <v>45.679333725611201</v>
      </c>
      <c r="E464" s="113">
        <v>28.937882888903772</v>
      </c>
      <c r="F464">
        <v>7</v>
      </c>
      <c r="G464" s="113">
        <v>29.900007910019685</v>
      </c>
      <c r="H464" s="113">
        <v>8.6468553546799996</v>
      </c>
      <c r="I464" s="113">
        <v>660.02000000000055</v>
      </c>
    </row>
    <row r="465" spans="1:9" x14ac:dyDescent="0.2">
      <c r="A465" t="s">
        <v>627</v>
      </c>
      <c r="B465">
        <v>10464</v>
      </c>
      <c r="C465" s="113">
        <v>690.00000000000045</v>
      </c>
      <c r="D465" s="113">
        <v>53.867607283262558</v>
      </c>
      <c r="E465" s="113">
        <v>47.558256820389964</v>
      </c>
      <c r="F465">
        <v>7</v>
      </c>
      <c r="G465" s="113">
        <v>20.803742214992468</v>
      </c>
      <c r="H465" s="113">
        <v>8.2493436228899988</v>
      </c>
      <c r="I465" s="113">
        <v>660.02000000000055</v>
      </c>
    </row>
    <row r="466" spans="1:9" x14ac:dyDescent="0.2">
      <c r="A466" t="s">
        <v>628</v>
      </c>
      <c r="B466">
        <v>10465</v>
      </c>
      <c r="C466" s="113">
        <v>694.6800000000004</v>
      </c>
      <c r="D466" s="113">
        <v>38.228841556628943</v>
      </c>
      <c r="E466" s="113">
        <v>56.481925730971817</v>
      </c>
      <c r="F466">
        <v>7</v>
      </c>
      <c r="G466" s="113">
        <v>11.968715910129566</v>
      </c>
      <c r="H466" s="113">
        <v>9.4669480654499996</v>
      </c>
      <c r="I466" s="113">
        <v>653.47000000000048</v>
      </c>
    </row>
    <row r="467" spans="1:9" x14ac:dyDescent="0.2">
      <c r="A467" t="s">
        <v>629</v>
      </c>
      <c r="B467">
        <v>10466</v>
      </c>
      <c r="C467" s="113">
        <v>698.02000000000021</v>
      </c>
      <c r="D467" s="113">
        <v>16.600299409915245</v>
      </c>
      <c r="E467" s="113">
        <v>56.654854028102015</v>
      </c>
      <c r="F467">
        <v>7</v>
      </c>
      <c r="G467" s="113">
        <v>8.3952000412875947</v>
      </c>
      <c r="H467" s="113">
        <v>11.985842396900001</v>
      </c>
      <c r="I467" s="113">
        <v>653.47000000000048</v>
      </c>
    </row>
    <row r="468" spans="1:9" x14ac:dyDescent="0.2">
      <c r="A468" t="s">
        <v>630</v>
      </c>
      <c r="B468">
        <v>10467</v>
      </c>
      <c r="C468" s="113">
        <v>680.63000000000022</v>
      </c>
      <c r="D468" s="113">
        <v>7.9238653483029875</v>
      </c>
      <c r="E468" s="113">
        <v>72.715207477600515</v>
      </c>
      <c r="F468">
        <v>7</v>
      </c>
      <c r="G468" s="113">
        <v>12.588899990111404</v>
      </c>
      <c r="H468" s="113">
        <v>11.8874680875</v>
      </c>
      <c r="I468" s="113">
        <v>639.7300000000007</v>
      </c>
    </row>
    <row r="469" spans="1:9" x14ac:dyDescent="0.2">
      <c r="A469" t="s">
        <v>631</v>
      </c>
      <c r="B469">
        <v>10468</v>
      </c>
      <c r="C469" s="113">
        <v>689.80000000000041</v>
      </c>
      <c r="D469" s="113">
        <v>14.50430125758453</v>
      </c>
      <c r="E469" s="113">
        <v>70.884043597904949</v>
      </c>
      <c r="F469">
        <v>7</v>
      </c>
      <c r="G469" s="113">
        <v>17.511035481743765</v>
      </c>
      <c r="H469" s="113">
        <v>11.541808749200001</v>
      </c>
      <c r="I469" s="113">
        <v>639.7300000000007</v>
      </c>
    </row>
    <row r="470" spans="1:9" x14ac:dyDescent="0.2">
      <c r="A470" t="s">
        <v>632</v>
      </c>
      <c r="B470">
        <v>10469</v>
      </c>
      <c r="C470" s="113">
        <v>655.07000000000039</v>
      </c>
      <c r="D470" s="113">
        <v>14.390975125290737</v>
      </c>
      <c r="E470" s="113">
        <v>78.800341258133017</v>
      </c>
      <c r="F470">
        <v>7</v>
      </c>
      <c r="G470" s="113">
        <v>9.9402280653356598</v>
      </c>
      <c r="H470" s="113">
        <v>12.5413323581</v>
      </c>
      <c r="I470" s="113">
        <v>643.92000000000075</v>
      </c>
    </row>
    <row r="471" spans="1:9" x14ac:dyDescent="0.2">
      <c r="A471" t="s">
        <v>633</v>
      </c>
      <c r="B471">
        <v>10470</v>
      </c>
      <c r="C471" s="113">
        <v>652.34000000000037</v>
      </c>
      <c r="D471" s="113">
        <v>11.408575679886155</v>
      </c>
      <c r="E471" s="113">
        <v>64.293566401540303</v>
      </c>
      <c r="F471">
        <v>7</v>
      </c>
      <c r="G471" s="113">
        <v>11.951344262479241</v>
      </c>
      <c r="H471" s="113">
        <v>12.626617686300001</v>
      </c>
      <c r="I471" s="113">
        <v>643.92000000000075</v>
      </c>
    </row>
    <row r="472" spans="1:9" x14ac:dyDescent="0.2">
      <c r="A472" t="s">
        <v>634</v>
      </c>
      <c r="B472">
        <v>10471</v>
      </c>
      <c r="C472" s="113">
        <v>682.36000000000035</v>
      </c>
      <c r="D472" s="113">
        <v>10.015435343437828</v>
      </c>
      <c r="E472" s="113">
        <v>77.947343222729046</v>
      </c>
      <c r="F472">
        <v>7</v>
      </c>
      <c r="G472" s="113">
        <v>4.7472425111537859</v>
      </c>
      <c r="H472" s="113">
        <v>13.2734097398</v>
      </c>
      <c r="I472" s="113">
        <v>662.2300000000007</v>
      </c>
    </row>
    <row r="473" spans="1:9" x14ac:dyDescent="0.2">
      <c r="A473" t="s">
        <v>635</v>
      </c>
      <c r="B473">
        <v>10472</v>
      </c>
      <c r="C473" s="113">
        <v>668.90000000000032</v>
      </c>
      <c r="D473" s="113">
        <v>2.2588239672067019</v>
      </c>
      <c r="E473" s="113">
        <v>76.751792430631525</v>
      </c>
      <c r="F473">
        <v>7</v>
      </c>
      <c r="G473" s="113">
        <v>6.716069212928435</v>
      </c>
      <c r="H473" s="113">
        <v>14.3501618637</v>
      </c>
      <c r="I473" s="113">
        <v>662.2300000000007</v>
      </c>
    </row>
    <row r="474" spans="1:9" x14ac:dyDescent="0.2">
      <c r="A474" t="s">
        <v>636</v>
      </c>
      <c r="B474">
        <v>10473</v>
      </c>
      <c r="C474" s="113">
        <v>663.25000000000011</v>
      </c>
      <c r="D474" s="113">
        <v>1.5799487813209452</v>
      </c>
      <c r="E474" s="113">
        <v>83.62632494953661</v>
      </c>
      <c r="F474">
        <v>7</v>
      </c>
      <c r="G474" s="113">
        <v>6.5974000160523492</v>
      </c>
      <c r="H474" s="113">
        <v>15.951078608400001</v>
      </c>
      <c r="I474" s="113">
        <v>661.10000000000059</v>
      </c>
    </row>
    <row r="475" spans="1:9" x14ac:dyDescent="0.2">
      <c r="A475" t="s">
        <v>637</v>
      </c>
      <c r="B475">
        <v>10474</v>
      </c>
      <c r="C475" s="113">
        <v>678.34000000000037</v>
      </c>
      <c r="D475" s="113">
        <v>35.803963366720872</v>
      </c>
      <c r="E475" s="113">
        <v>80.248442385296229</v>
      </c>
      <c r="F475">
        <v>7</v>
      </c>
      <c r="G475" s="113">
        <v>7.0026520326380268</v>
      </c>
      <c r="H475" s="113">
        <v>11.4645588572</v>
      </c>
      <c r="I475" s="113">
        <v>661.10000000000059</v>
      </c>
    </row>
    <row r="476" spans="1:9" x14ac:dyDescent="0.2">
      <c r="A476" t="s">
        <v>638</v>
      </c>
      <c r="B476">
        <v>10475</v>
      </c>
      <c r="C476" s="113">
        <v>666.34</v>
      </c>
      <c r="D476" s="113">
        <v>83.022691455706806</v>
      </c>
      <c r="E476" s="113">
        <v>1.138696416919369</v>
      </c>
      <c r="F476">
        <v>4</v>
      </c>
      <c r="G476" s="113">
        <v>3.6171515140909567</v>
      </c>
      <c r="H476" s="113">
        <v>0.95449788905400001</v>
      </c>
      <c r="I476" s="113">
        <v>663.82000000000062</v>
      </c>
    </row>
    <row r="477" spans="1:9" x14ac:dyDescent="0.2">
      <c r="A477" t="s">
        <v>639</v>
      </c>
      <c r="B477">
        <v>10476</v>
      </c>
      <c r="C477" s="113">
        <v>717.28000000000054</v>
      </c>
      <c r="D477" s="113">
        <v>20.04245615791827</v>
      </c>
      <c r="E477" s="113">
        <v>39.18923483126769</v>
      </c>
      <c r="F477">
        <v>7</v>
      </c>
      <c r="G477" s="113">
        <v>34.6925886302989</v>
      </c>
      <c r="H477" s="113">
        <v>9.8623628688499991</v>
      </c>
      <c r="I477" s="113">
        <v>665.83000000000061</v>
      </c>
    </row>
    <row r="478" spans="1:9" x14ac:dyDescent="0.2">
      <c r="A478" t="s">
        <v>640</v>
      </c>
      <c r="B478">
        <v>10477</v>
      </c>
      <c r="C478" s="113">
        <v>730.71000000000026</v>
      </c>
      <c r="D478" s="113">
        <v>54.014148558273021</v>
      </c>
      <c r="E478" s="113">
        <v>24.516805928232845</v>
      </c>
      <c r="F478">
        <v>7</v>
      </c>
      <c r="G478" s="113">
        <v>42.905548633051424</v>
      </c>
      <c r="H478" s="113">
        <v>8.4418534142399988</v>
      </c>
      <c r="I478" s="113">
        <v>660.02000000000055</v>
      </c>
    </row>
    <row r="479" spans="1:9" x14ac:dyDescent="0.2">
      <c r="A479" t="s">
        <v>641</v>
      </c>
      <c r="B479">
        <v>10478</v>
      </c>
      <c r="C479" s="113">
        <v>708.5600000000004</v>
      </c>
      <c r="D479" s="113">
        <v>30.475335076371813</v>
      </c>
      <c r="E479" s="113">
        <v>70.11299219551168</v>
      </c>
      <c r="F479">
        <v>7</v>
      </c>
      <c r="G479" s="113">
        <v>15.336432501902658</v>
      </c>
      <c r="H479" s="113">
        <v>10.1404614923</v>
      </c>
      <c r="I479" s="113">
        <v>660.02000000000055</v>
      </c>
    </row>
    <row r="480" spans="1:9" x14ac:dyDescent="0.2">
      <c r="A480" t="s">
        <v>642</v>
      </c>
      <c r="B480">
        <v>10479</v>
      </c>
      <c r="C480" s="113">
        <v>717.23000000000047</v>
      </c>
      <c r="D480" s="113">
        <v>25.014597886004612</v>
      </c>
      <c r="E480" s="113">
        <v>70.359807603734325</v>
      </c>
      <c r="F480">
        <v>7</v>
      </c>
      <c r="G480" s="113">
        <v>13.198899940956174</v>
      </c>
      <c r="H480" s="113">
        <v>10.2439726986</v>
      </c>
      <c r="I480" s="113">
        <v>653.47000000000048</v>
      </c>
    </row>
    <row r="481" spans="1:9" x14ac:dyDescent="0.2">
      <c r="A481" t="s">
        <v>643</v>
      </c>
      <c r="B481">
        <v>10480</v>
      </c>
      <c r="C481" s="113">
        <v>723.83000000000015</v>
      </c>
      <c r="D481" s="113">
        <v>30.345225668056479</v>
      </c>
      <c r="E481" s="113">
        <v>56.993736920292207</v>
      </c>
      <c r="F481">
        <v>7</v>
      </c>
      <c r="G481" s="113">
        <v>7.4473002785265434</v>
      </c>
      <c r="H481" s="113">
        <v>10.279736336800001</v>
      </c>
      <c r="I481" s="113">
        <v>653.47000000000048</v>
      </c>
    </row>
    <row r="482" spans="1:9" x14ac:dyDescent="0.2">
      <c r="A482" t="s">
        <v>644</v>
      </c>
      <c r="B482">
        <v>10481</v>
      </c>
      <c r="C482" s="113">
        <v>711.6900000000004</v>
      </c>
      <c r="D482" s="113">
        <v>26.711829522650433</v>
      </c>
      <c r="E482" s="113">
        <v>63.105516945159557</v>
      </c>
      <c r="F482">
        <v>7</v>
      </c>
      <c r="G482" s="113">
        <v>10.796300085851668</v>
      </c>
      <c r="H482" s="113">
        <v>10.121605821400001</v>
      </c>
      <c r="I482" s="113">
        <v>639.7300000000007</v>
      </c>
    </row>
    <row r="483" spans="1:9" x14ac:dyDescent="0.2">
      <c r="A483" t="s">
        <v>645</v>
      </c>
      <c r="B483">
        <v>10482</v>
      </c>
      <c r="C483" s="113">
        <v>697.44000000000028</v>
      </c>
      <c r="D483" s="113">
        <v>17.065539845199424</v>
      </c>
      <c r="E483" s="113">
        <v>44.71166408937556</v>
      </c>
      <c r="F483">
        <v>7</v>
      </c>
      <c r="G483" s="113">
        <v>9.7491996035056054</v>
      </c>
      <c r="H483" s="113">
        <v>10.8952456532</v>
      </c>
      <c r="I483" s="113">
        <v>639.7300000000007</v>
      </c>
    </row>
    <row r="484" spans="1:9" x14ac:dyDescent="0.2">
      <c r="A484" t="s">
        <v>646</v>
      </c>
      <c r="B484">
        <v>10483</v>
      </c>
      <c r="C484" s="113">
        <v>649.7900000000003</v>
      </c>
      <c r="D484" s="113">
        <v>8.0885347980918016</v>
      </c>
      <c r="E484" s="113">
        <v>73.159211078956673</v>
      </c>
      <c r="F484">
        <v>7</v>
      </c>
      <c r="G484" s="113">
        <v>8.418300017732042</v>
      </c>
      <c r="H484" s="113">
        <v>12.3982846204</v>
      </c>
      <c r="I484" s="113">
        <v>643.92000000000075</v>
      </c>
    </row>
    <row r="485" spans="1:9" x14ac:dyDescent="0.2">
      <c r="A485" t="s">
        <v>647</v>
      </c>
      <c r="B485">
        <v>10484</v>
      </c>
      <c r="C485" s="113">
        <v>647.71</v>
      </c>
      <c r="D485" s="113">
        <v>4.0165775810927133</v>
      </c>
      <c r="E485" s="113">
        <v>74.934155756842472</v>
      </c>
      <c r="F485">
        <v>7</v>
      </c>
      <c r="G485" s="113">
        <v>7.1988584732395084</v>
      </c>
      <c r="H485" s="113">
        <v>13.4024571509</v>
      </c>
      <c r="I485" s="113">
        <v>643.92000000000075</v>
      </c>
    </row>
    <row r="486" spans="1:9" x14ac:dyDescent="0.2">
      <c r="A486" t="s">
        <v>648</v>
      </c>
      <c r="B486">
        <v>10485</v>
      </c>
      <c r="C486" s="113">
        <v>655.32000000000016</v>
      </c>
      <c r="D486" s="113">
        <v>21.383524914331979</v>
      </c>
      <c r="E486" s="113">
        <v>62.617206147798342</v>
      </c>
      <c r="F486">
        <v>7</v>
      </c>
      <c r="G486" s="113">
        <v>5.779322993365323</v>
      </c>
      <c r="H486" s="113">
        <v>13.026329623300001</v>
      </c>
      <c r="I486" s="113">
        <v>656.41000000000031</v>
      </c>
    </row>
    <row r="487" spans="1:9" x14ac:dyDescent="0.2">
      <c r="A487" t="s">
        <v>649</v>
      </c>
      <c r="B487">
        <v>10486</v>
      </c>
      <c r="C487" s="113">
        <v>671.87000000000057</v>
      </c>
      <c r="D487" s="113">
        <v>11.148280938354862</v>
      </c>
      <c r="E487" s="113">
        <v>60.717193483881282</v>
      </c>
      <c r="F487">
        <v>7</v>
      </c>
      <c r="G487" s="113">
        <v>7.5463247106329536</v>
      </c>
      <c r="H487" s="113">
        <v>11.6723461844</v>
      </c>
      <c r="I487" s="113">
        <v>656.41000000000031</v>
      </c>
    </row>
    <row r="488" spans="1:9" x14ac:dyDescent="0.2">
      <c r="A488" t="s">
        <v>650</v>
      </c>
      <c r="B488">
        <v>10487</v>
      </c>
      <c r="C488" s="113">
        <v>669.75000000000034</v>
      </c>
      <c r="D488" s="113">
        <v>0.86422611873291943</v>
      </c>
      <c r="E488" s="113">
        <v>74.431644144642249</v>
      </c>
      <c r="F488">
        <v>7</v>
      </c>
      <c r="G488" s="113">
        <v>10.729158426331393</v>
      </c>
      <c r="H488" s="113">
        <v>12.4121741057</v>
      </c>
      <c r="I488" s="113">
        <v>662.2300000000007</v>
      </c>
    </row>
    <row r="489" spans="1:9" x14ac:dyDescent="0.2">
      <c r="A489" t="s">
        <v>651</v>
      </c>
      <c r="B489">
        <v>10488</v>
      </c>
      <c r="C489" s="113">
        <v>650.38000000000045</v>
      </c>
      <c r="D489" s="113">
        <v>4.9240620823694403</v>
      </c>
      <c r="E489" s="113">
        <v>73.225914553187707</v>
      </c>
      <c r="F489">
        <v>7</v>
      </c>
      <c r="G489" s="113">
        <v>5.8968063914524649</v>
      </c>
      <c r="H489" s="113">
        <v>12.9109882459</v>
      </c>
      <c r="I489" s="113">
        <v>662.2300000000007</v>
      </c>
    </row>
    <row r="490" spans="1:9" x14ac:dyDescent="0.2">
      <c r="A490" t="s">
        <v>652</v>
      </c>
      <c r="B490">
        <v>10489</v>
      </c>
      <c r="C490" s="113">
        <v>630.45000000000039</v>
      </c>
      <c r="D490" s="113">
        <v>2.5854623560811958</v>
      </c>
      <c r="E490" s="113">
        <v>64.735587084904864</v>
      </c>
      <c r="F490">
        <v>7</v>
      </c>
      <c r="G490" s="113">
        <v>7.0219995177380641</v>
      </c>
      <c r="H490" s="113">
        <v>14.612099328400001</v>
      </c>
      <c r="I490" s="113">
        <v>661.10000000000059</v>
      </c>
    </row>
    <row r="491" spans="1:9" x14ac:dyDescent="0.2">
      <c r="A491" t="s">
        <v>653</v>
      </c>
      <c r="B491">
        <v>10490</v>
      </c>
      <c r="C491" s="113">
        <v>663.14000000000021</v>
      </c>
      <c r="D491" s="113">
        <v>6.7746939956696135</v>
      </c>
      <c r="E491" s="113">
        <v>84.008340773600068</v>
      </c>
      <c r="F491">
        <v>7</v>
      </c>
      <c r="G491" s="113">
        <v>9.8165000519990961</v>
      </c>
      <c r="H491" s="113">
        <v>16.083797922800002</v>
      </c>
      <c r="I491" s="113">
        <v>661.10000000000059</v>
      </c>
    </row>
    <row r="492" spans="1:9" x14ac:dyDescent="0.2">
      <c r="A492" t="s">
        <v>654</v>
      </c>
      <c r="B492">
        <v>10491</v>
      </c>
      <c r="C492" s="113">
        <v>673.13000000000034</v>
      </c>
      <c r="D492" s="113">
        <v>20.240053216239826</v>
      </c>
      <c r="E492" s="113">
        <v>69.100132846626138</v>
      </c>
      <c r="F492">
        <v>7</v>
      </c>
      <c r="G492" s="113">
        <v>10.740426226018046</v>
      </c>
      <c r="H492" s="113">
        <v>12.139290619300001</v>
      </c>
      <c r="I492" s="113">
        <v>679.38000000000068</v>
      </c>
    </row>
    <row r="493" spans="1:9" x14ac:dyDescent="0.2">
      <c r="A493" t="s">
        <v>655</v>
      </c>
      <c r="B493">
        <v>10492</v>
      </c>
      <c r="C493" s="113">
        <v>669.87000000000012</v>
      </c>
      <c r="D493" s="113">
        <v>74.969615345931715</v>
      </c>
      <c r="E493" s="113">
        <v>0</v>
      </c>
      <c r="F493">
        <v>4</v>
      </c>
      <c r="G493" s="113">
        <v>5.6804827221806894E-2</v>
      </c>
      <c r="H493" s="113">
        <v>0.81141045987899996</v>
      </c>
      <c r="I493" s="113">
        <v>663.82000000000062</v>
      </c>
    </row>
    <row r="494" spans="1:9" x14ac:dyDescent="0.2">
      <c r="A494" t="s">
        <v>656</v>
      </c>
      <c r="B494">
        <v>10493</v>
      </c>
      <c r="C494" s="113">
        <v>668.59</v>
      </c>
      <c r="D494" s="113">
        <v>76.595512423086433</v>
      </c>
      <c r="E494" s="113">
        <v>0</v>
      </c>
      <c r="F494">
        <v>4</v>
      </c>
      <c r="G494" s="113">
        <v>0</v>
      </c>
      <c r="H494" s="113">
        <v>0.75659574590500001</v>
      </c>
      <c r="I494" s="113">
        <v>663.82000000000062</v>
      </c>
    </row>
    <row r="495" spans="1:9" x14ac:dyDescent="0.2">
      <c r="A495" t="s">
        <v>657</v>
      </c>
      <c r="B495">
        <v>10494</v>
      </c>
      <c r="C495" s="113">
        <v>732.9200000000003</v>
      </c>
      <c r="D495" s="113">
        <v>38.369180038978598</v>
      </c>
      <c r="E495" s="113">
        <v>32.001133890155565</v>
      </c>
      <c r="F495">
        <v>7</v>
      </c>
      <c r="G495" s="113">
        <v>37.01036747998856</v>
      </c>
      <c r="H495" s="113">
        <v>8.6040686513599987</v>
      </c>
      <c r="I495" s="113">
        <v>660.26000000000045</v>
      </c>
    </row>
    <row r="496" spans="1:9" x14ac:dyDescent="0.2">
      <c r="A496" t="s">
        <v>658</v>
      </c>
      <c r="B496">
        <v>10495</v>
      </c>
      <c r="C496" s="113">
        <v>742.94000000000028</v>
      </c>
      <c r="D496" s="113">
        <v>24.284989222326949</v>
      </c>
      <c r="E496" s="113">
        <v>59.706718478048529</v>
      </c>
      <c r="F496">
        <v>7</v>
      </c>
      <c r="G496" s="113">
        <v>15.064076819929355</v>
      </c>
      <c r="H496" s="113">
        <v>10.8091105706</v>
      </c>
      <c r="I496" s="113">
        <v>657.81000000000063</v>
      </c>
    </row>
    <row r="497" spans="1:9" x14ac:dyDescent="0.2">
      <c r="A497" t="s">
        <v>659</v>
      </c>
      <c r="B497">
        <v>10496</v>
      </c>
      <c r="C497" s="113">
        <v>717.24000000000024</v>
      </c>
      <c r="D497" s="113">
        <v>34.388220117796784</v>
      </c>
      <c r="E497" s="113">
        <v>65.142262897127836</v>
      </c>
      <c r="F497">
        <v>7</v>
      </c>
      <c r="G497" s="113">
        <v>13.61193976590482</v>
      </c>
      <c r="H497" s="113">
        <v>9.7411498969199997</v>
      </c>
      <c r="I497" s="113">
        <v>657.81000000000063</v>
      </c>
    </row>
    <row r="498" spans="1:9" x14ac:dyDescent="0.2">
      <c r="A498" t="s">
        <v>660</v>
      </c>
      <c r="B498">
        <v>10497</v>
      </c>
      <c r="C498" s="113">
        <v>714.94000000000051</v>
      </c>
      <c r="D498" s="113">
        <v>8.7960972175841388</v>
      </c>
      <c r="E498" s="113">
        <v>66.112055878219252</v>
      </c>
      <c r="F498">
        <v>7</v>
      </c>
      <c r="G498" s="113">
        <v>15.839050727669351</v>
      </c>
      <c r="H498" s="113">
        <v>11.8987995163</v>
      </c>
      <c r="I498" s="113">
        <v>652.36000000000047</v>
      </c>
    </row>
    <row r="499" spans="1:9" x14ac:dyDescent="0.2">
      <c r="A499" t="s">
        <v>661</v>
      </c>
      <c r="B499">
        <v>10498</v>
      </c>
      <c r="C499" s="113">
        <v>725.10000000000059</v>
      </c>
      <c r="D499" s="113">
        <v>11.736504483923959</v>
      </c>
      <c r="E499" s="113">
        <v>56.141668898959537</v>
      </c>
      <c r="F499">
        <v>7</v>
      </c>
      <c r="G499" s="113">
        <v>7.9055002029446895</v>
      </c>
      <c r="H499" s="113">
        <v>11.532673090500001</v>
      </c>
      <c r="I499" s="113">
        <v>652.36000000000047</v>
      </c>
    </row>
    <row r="500" spans="1:9" x14ac:dyDescent="0.2">
      <c r="A500" t="s">
        <v>662</v>
      </c>
      <c r="B500">
        <v>10499</v>
      </c>
      <c r="C500" s="113">
        <v>718.38000000000034</v>
      </c>
      <c r="D500" s="113">
        <v>31.23410444232379</v>
      </c>
      <c r="E500" s="113">
        <v>59.609451294276354</v>
      </c>
      <c r="F500">
        <v>7</v>
      </c>
      <c r="G500" s="113">
        <v>10.629499905180552</v>
      </c>
      <c r="H500" s="113">
        <v>10.400118275500001</v>
      </c>
      <c r="I500" s="113">
        <v>641.18000000000086</v>
      </c>
    </row>
    <row r="501" spans="1:9" x14ac:dyDescent="0.2">
      <c r="A501" t="s">
        <v>663</v>
      </c>
      <c r="B501">
        <v>10500</v>
      </c>
      <c r="C501" s="113">
        <v>706.92000000000053</v>
      </c>
      <c r="D501" s="113">
        <v>23.355030740592845</v>
      </c>
      <c r="E501" s="113">
        <v>49.123407867956765</v>
      </c>
      <c r="F501">
        <v>7</v>
      </c>
      <c r="G501" s="113">
        <v>15.348499823515038</v>
      </c>
      <c r="H501" s="113">
        <v>11.1382423279</v>
      </c>
      <c r="I501" s="113">
        <v>641.18000000000086</v>
      </c>
    </row>
    <row r="502" spans="1:9" x14ac:dyDescent="0.2">
      <c r="A502" t="s">
        <v>664</v>
      </c>
      <c r="B502">
        <v>10501</v>
      </c>
      <c r="C502" s="113">
        <v>684.71000000000049</v>
      </c>
      <c r="D502" s="113">
        <v>22.770545583212268</v>
      </c>
      <c r="E502" s="113">
        <v>52.403259198740088</v>
      </c>
      <c r="F502">
        <v>7</v>
      </c>
      <c r="G502" s="113">
        <v>8.3369997754806988</v>
      </c>
      <c r="H502" s="113">
        <v>11.536178321000001</v>
      </c>
      <c r="I502" s="113">
        <v>639.47000000000071</v>
      </c>
    </row>
    <row r="503" spans="1:9" x14ac:dyDescent="0.2">
      <c r="A503" t="s">
        <v>665</v>
      </c>
      <c r="B503">
        <v>10502</v>
      </c>
      <c r="C503" s="113">
        <v>665.76000000000022</v>
      </c>
      <c r="D503" s="113">
        <v>4.0607584810304722</v>
      </c>
      <c r="E503" s="113">
        <v>80.40148930445767</v>
      </c>
      <c r="F503">
        <v>7</v>
      </c>
      <c r="G503" s="113">
        <v>8.1093741891220326</v>
      </c>
      <c r="H503" s="113">
        <v>13.2214621172</v>
      </c>
      <c r="I503" s="113">
        <v>639.47000000000071</v>
      </c>
    </row>
    <row r="504" spans="1:9" x14ac:dyDescent="0.2">
      <c r="A504" t="s">
        <v>666</v>
      </c>
      <c r="B504">
        <v>10503</v>
      </c>
      <c r="C504" s="113">
        <v>662.8</v>
      </c>
      <c r="D504" s="113">
        <v>10.487513028853645</v>
      </c>
      <c r="E504" s="113">
        <v>54.36000190064334</v>
      </c>
      <c r="F504">
        <v>7</v>
      </c>
      <c r="G504" s="113">
        <v>22.485453153597554</v>
      </c>
      <c r="H504" s="113">
        <v>11.815259309</v>
      </c>
      <c r="I504" s="113">
        <v>657.42000000000041</v>
      </c>
    </row>
    <row r="505" spans="1:9" x14ac:dyDescent="0.2">
      <c r="A505" t="s">
        <v>667</v>
      </c>
      <c r="B505">
        <v>10504</v>
      </c>
      <c r="C505" s="113">
        <v>670.11000000000047</v>
      </c>
      <c r="D505" s="113">
        <v>16.185784958232134</v>
      </c>
      <c r="E505" s="113">
        <v>64.283238765342688</v>
      </c>
      <c r="F505">
        <v>7</v>
      </c>
      <c r="G505" s="113">
        <v>6.0451402733180633</v>
      </c>
      <c r="H505" s="113">
        <v>9.77066667239</v>
      </c>
      <c r="I505" s="113">
        <v>657.42000000000041</v>
      </c>
    </row>
    <row r="506" spans="1:9" x14ac:dyDescent="0.2">
      <c r="A506" t="s">
        <v>668</v>
      </c>
      <c r="B506">
        <v>10505</v>
      </c>
      <c r="C506" s="113">
        <v>669.44000000000028</v>
      </c>
      <c r="D506" s="113">
        <v>0.66313472494549985</v>
      </c>
      <c r="E506" s="113">
        <v>78.173463371251856</v>
      </c>
      <c r="F506">
        <v>7</v>
      </c>
      <c r="G506" s="113">
        <v>8.9534438388356747</v>
      </c>
      <c r="H506" s="113">
        <v>12.697942016800001</v>
      </c>
      <c r="I506" s="113">
        <v>671.71000000000049</v>
      </c>
    </row>
    <row r="507" spans="1:9" x14ac:dyDescent="0.2">
      <c r="A507" t="s">
        <v>669</v>
      </c>
      <c r="B507">
        <v>10506</v>
      </c>
      <c r="C507" s="113">
        <v>662.91000000000042</v>
      </c>
      <c r="D507" s="113">
        <v>3.6715672459920699</v>
      </c>
      <c r="E507" s="113">
        <v>67.317316718594668</v>
      </c>
      <c r="F507">
        <v>7</v>
      </c>
      <c r="G507" s="113">
        <v>7.2304186710634619</v>
      </c>
      <c r="H507" s="113">
        <v>13.7403872581</v>
      </c>
      <c r="I507" s="113">
        <v>671.71000000000049</v>
      </c>
    </row>
    <row r="508" spans="1:9" x14ac:dyDescent="0.2">
      <c r="A508" t="s">
        <v>670</v>
      </c>
      <c r="B508">
        <v>10507</v>
      </c>
      <c r="C508" s="113">
        <v>649.63000000000045</v>
      </c>
      <c r="D508" s="113">
        <v>7.3489473410538686</v>
      </c>
      <c r="E508" s="113">
        <v>62.803976351938296</v>
      </c>
      <c r="F508">
        <v>7</v>
      </c>
      <c r="G508" s="113">
        <v>12.49024604069456</v>
      </c>
      <c r="H508" s="113">
        <v>14.032907552000001</v>
      </c>
      <c r="I508" s="113">
        <v>668.54000000000053</v>
      </c>
    </row>
    <row r="509" spans="1:9" x14ac:dyDescent="0.2">
      <c r="A509" t="s">
        <v>671</v>
      </c>
      <c r="B509">
        <v>10508</v>
      </c>
      <c r="C509" s="113">
        <v>654.01000000000045</v>
      </c>
      <c r="D509" s="113">
        <v>22.225477111764043</v>
      </c>
      <c r="E509" s="113">
        <v>70.351725668398103</v>
      </c>
      <c r="F509">
        <v>7</v>
      </c>
      <c r="G509" s="113">
        <v>5.6072423800064612</v>
      </c>
      <c r="H509" s="113">
        <v>12.4125245915</v>
      </c>
      <c r="I509" s="113">
        <v>668.54000000000053</v>
      </c>
    </row>
    <row r="510" spans="1:9" x14ac:dyDescent="0.2">
      <c r="A510" t="s">
        <v>672</v>
      </c>
      <c r="B510">
        <v>10509</v>
      </c>
      <c r="C510" s="113">
        <v>670.22000000000037</v>
      </c>
      <c r="D510" s="113">
        <v>24.911253348117377</v>
      </c>
      <c r="E510" s="113">
        <v>74.256594232638278</v>
      </c>
      <c r="F510">
        <v>7</v>
      </c>
      <c r="G510" s="113">
        <v>3.8497674023137627</v>
      </c>
      <c r="H510" s="113">
        <v>11.7614191707</v>
      </c>
      <c r="I510" s="113">
        <v>687.45000000000073</v>
      </c>
    </row>
    <row r="511" spans="1:9" x14ac:dyDescent="0.2">
      <c r="A511" t="s">
        <v>673</v>
      </c>
      <c r="B511">
        <v>10510</v>
      </c>
      <c r="C511" s="113">
        <v>714.32000000000039</v>
      </c>
      <c r="D511" s="113">
        <v>63.488140481981624</v>
      </c>
      <c r="E511" s="113">
        <v>21.888521839566618</v>
      </c>
      <c r="F511">
        <v>7</v>
      </c>
      <c r="G511" s="113">
        <v>35.35246879386851</v>
      </c>
      <c r="H511" s="113">
        <v>6.3833600704299993</v>
      </c>
      <c r="I511" s="113">
        <v>660.26000000000045</v>
      </c>
    </row>
    <row r="512" spans="1:9" x14ac:dyDescent="0.2">
      <c r="A512" t="s">
        <v>674</v>
      </c>
      <c r="B512">
        <v>10511</v>
      </c>
      <c r="C512" s="113">
        <v>729.6900000000004</v>
      </c>
      <c r="D512" s="113">
        <v>53.933907780857368</v>
      </c>
      <c r="E512" s="113">
        <v>63.273444801251536</v>
      </c>
      <c r="F512">
        <v>7</v>
      </c>
      <c r="G512" s="113">
        <v>11.936917507233119</v>
      </c>
      <c r="H512" s="113">
        <v>8.0521597716999995</v>
      </c>
      <c r="I512" s="113">
        <v>657.81000000000063</v>
      </c>
    </row>
    <row r="513" spans="1:9" x14ac:dyDescent="0.2">
      <c r="A513" t="s">
        <v>675</v>
      </c>
      <c r="B513">
        <v>10512</v>
      </c>
      <c r="C513" s="113">
        <v>711.38000000000022</v>
      </c>
      <c r="D513" s="113">
        <v>51.471757722600486</v>
      </c>
      <c r="E513" s="113">
        <v>59.105068324224838</v>
      </c>
      <c r="F513">
        <v>7</v>
      </c>
      <c r="G513" s="113">
        <v>18.684212892184718</v>
      </c>
      <c r="H513" s="113">
        <v>8.7029782304100003</v>
      </c>
      <c r="I513" s="113">
        <v>657.81000000000063</v>
      </c>
    </row>
    <row r="514" spans="1:9" x14ac:dyDescent="0.2">
      <c r="A514" t="s">
        <v>676</v>
      </c>
      <c r="B514">
        <v>10513</v>
      </c>
      <c r="C514" s="113">
        <v>714.95000000000039</v>
      </c>
      <c r="D514" s="113">
        <v>15.189803582696122</v>
      </c>
      <c r="E514" s="113">
        <v>48.594805173225673</v>
      </c>
      <c r="F514">
        <v>7</v>
      </c>
      <c r="G514" s="113">
        <v>24.709277787740813</v>
      </c>
      <c r="H514" s="113">
        <v>10.988630885800001</v>
      </c>
      <c r="I514" s="113">
        <v>652.36000000000047</v>
      </c>
    </row>
    <row r="515" spans="1:9" x14ac:dyDescent="0.2">
      <c r="A515" t="s">
        <v>677</v>
      </c>
      <c r="B515">
        <v>10514</v>
      </c>
      <c r="C515" s="113">
        <v>720.52000000000021</v>
      </c>
      <c r="D515" s="113">
        <v>9.0558440563597813</v>
      </c>
      <c r="E515" s="113">
        <v>70.388755320745446</v>
      </c>
      <c r="F515">
        <v>7</v>
      </c>
      <c r="G515" s="113">
        <v>11.392299107154884</v>
      </c>
      <c r="H515" s="113">
        <v>11.721967645300001</v>
      </c>
      <c r="I515" s="113">
        <v>652.36000000000047</v>
      </c>
    </row>
    <row r="516" spans="1:9" x14ac:dyDescent="0.2">
      <c r="A516" t="s">
        <v>678</v>
      </c>
      <c r="B516">
        <v>10515</v>
      </c>
      <c r="C516" s="113">
        <v>716.33000000000015</v>
      </c>
      <c r="D516" s="113">
        <v>9.6399646291091319</v>
      </c>
      <c r="E516" s="113">
        <v>58.173844502930685</v>
      </c>
      <c r="F516">
        <v>7</v>
      </c>
      <c r="G516" s="113">
        <v>9.3077000772312353</v>
      </c>
      <c r="H516" s="113">
        <v>12.0675748292</v>
      </c>
      <c r="I516" s="113">
        <v>641.18000000000086</v>
      </c>
    </row>
    <row r="517" spans="1:9" x14ac:dyDescent="0.2">
      <c r="A517" t="s">
        <v>679</v>
      </c>
      <c r="B517">
        <v>10516</v>
      </c>
      <c r="C517" s="113">
        <v>708.60000000000014</v>
      </c>
      <c r="D517" s="113">
        <v>8.5433406572042259</v>
      </c>
      <c r="E517" s="113">
        <v>69.090452453079379</v>
      </c>
      <c r="F517">
        <v>7</v>
      </c>
      <c r="G517" s="113">
        <v>18.096799727063907</v>
      </c>
      <c r="H517" s="113">
        <v>12.629082479100001</v>
      </c>
      <c r="I517" s="113">
        <v>641.18000000000086</v>
      </c>
    </row>
    <row r="518" spans="1:9" x14ac:dyDescent="0.2">
      <c r="A518" t="s">
        <v>680</v>
      </c>
      <c r="B518">
        <v>10517</v>
      </c>
      <c r="C518" s="113">
        <v>706.6900000000004</v>
      </c>
      <c r="D518" s="113">
        <v>26.485724912045306</v>
      </c>
      <c r="E518" s="113">
        <v>62.374283220618551</v>
      </c>
      <c r="F518">
        <v>7</v>
      </c>
      <c r="G518" s="113">
        <v>10.597200595915664</v>
      </c>
      <c r="H518" s="113">
        <v>11.1455069081</v>
      </c>
      <c r="I518" s="113">
        <v>639.47000000000071</v>
      </c>
    </row>
    <row r="519" spans="1:9" x14ac:dyDescent="0.2">
      <c r="A519" t="s">
        <v>681</v>
      </c>
      <c r="B519">
        <v>10518</v>
      </c>
      <c r="C519" s="113">
        <v>701.5300000000002</v>
      </c>
      <c r="D519" s="113">
        <v>21.486416445079993</v>
      </c>
      <c r="E519" s="113">
        <v>42.83163645558848</v>
      </c>
      <c r="F519">
        <v>7</v>
      </c>
      <c r="G519" s="113">
        <v>28.513779125855645</v>
      </c>
      <c r="H519" s="113">
        <v>10.592108313100001</v>
      </c>
      <c r="I519" s="113">
        <v>639.47000000000071</v>
      </c>
    </row>
    <row r="520" spans="1:9" x14ac:dyDescent="0.2">
      <c r="A520" t="s">
        <v>682</v>
      </c>
      <c r="B520">
        <v>10519</v>
      </c>
      <c r="C520" s="113">
        <v>681.13000000000011</v>
      </c>
      <c r="D520" s="113">
        <v>27.092392811252381</v>
      </c>
      <c r="E520" s="113">
        <v>67.539900630068345</v>
      </c>
      <c r="F520">
        <v>7</v>
      </c>
      <c r="G520" s="113">
        <v>9.9349067154977568</v>
      </c>
      <c r="H520" s="113">
        <v>9.7860519076599992</v>
      </c>
      <c r="I520" s="113">
        <v>657.42000000000041</v>
      </c>
    </row>
    <row r="521" spans="1:9" x14ac:dyDescent="0.2">
      <c r="A521" t="s">
        <v>683</v>
      </c>
      <c r="B521">
        <v>10520</v>
      </c>
      <c r="C521" s="113">
        <v>670.37000000000046</v>
      </c>
      <c r="D521" s="113">
        <v>21.062715752397956</v>
      </c>
      <c r="E521" s="113">
        <v>73.792445496203769</v>
      </c>
      <c r="F521">
        <v>7</v>
      </c>
      <c r="G521" s="113">
        <v>5.2651083363732196</v>
      </c>
      <c r="H521" s="113">
        <v>9.3274510606899987</v>
      </c>
      <c r="I521" s="113">
        <v>657.42000000000041</v>
      </c>
    </row>
    <row r="522" spans="1:9" x14ac:dyDescent="0.2">
      <c r="A522" t="s">
        <v>684</v>
      </c>
      <c r="B522">
        <v>10521</v>
      </c>
      <c r="C522" s="113">
        <v>664.4500000000005</v>
      </c>
      <c r="D522" s="113">
        <v>10.70270893485363</v>
      </c>
      <c r="E522" s="113">
        <v>67.037697068080845</v>
      </c>
      <c r="F522">
        <v>7</v>
      </c>
      <c r="G522" s="113">
        <v>7.2070204739745938</v>
      </c>
      <c r="H522" s="113">
        <v>11.402344365000001</v>
      </c>
      <c r="I522" s="113">
        <v>671.71000000000049</v>
      </c>
    </row>
    <row r="523" spans="1:9" x14ac:dyDescent="0.2">
      <c r="A523" t="s">
        <v>685</v>
      </c>
      <c r="B523">
        <v>10522</v>
      </c>
      <c r="C523" s="113">
        <v>664.50000000000034</v>
      </c>
      <c r="D523" s="113">
        <v>3.6969626681740384</v>
      </c>
      <c r="E523" s="113">
        <v>69.104575854968431</v>
      </c>
      <c r="F523">
        <v>7</v>
      </c>
      <c r="G523" s="113">
        <v>7.9438196245652755</v>
      </c>
      <c r="H523" s="113">
        <v>14.9194838846</v>
      </c>
      <c r="I523" s="113">
        <v>671.71000000000049</v>
      </c>
    </row>
    <row r="524" spans="1:9" x14ac:dyDescent="0.2">
      <c r="A524" t="s">
        <v>686</v>
      </c>
      <c r="B524">
        <v>10523</v>
      </c>
      <c r="C524" s="113">
        <v>661.42000000000041</v>
      </c>
      <c r="D524" s="113">
        <v>6.5423105247048436</v>
      </c>
      <c r="E524" s="113">
        <v>66.753198701013361</v>
      </c>
      <c r="F524">
        <v>7</v>
      </c>
      <c r="G524" s="113">
        <v>8.8106337311375711</v>
      </c>
      <c r="H524" s="113">
        <v>13.506428999700001</v>
      </c>
      <c r="I524" s="113">
        <v>668.54000000000053</v>
      </c>
    </row>
    <row r="525" spans="1:9" x14ac:dyDescent="0.2">
      <c r="A525" t="s">
        <v>687</v>
      </c>
      <c r="B525">
        <v>10524</v>
      </c>
      <c r="C525" s="113">
        <v>661.50000000000034</v>
      </c>
      <c r="D525" s="113">
        <v>26.433042727595929</v>
      </c>
      <c r="E525" s="113">
        <v>76.571613155744359</v>
      </c>
      <c r="F525">
        <v>7</v>
      </c>
      <c r="G525" s="113">
        <v>8.5732640907381654</v>
      </c>
      <c r="H525" s="113">
        <v>11.944869649900001</v>
      </c>
      <c r="I525" s="113">
        <v>668.54000000000053</v>
      </c>
    </row>
    <row r="526" spans="1:9" x14ac:dyDescent="0.2">
      <c r="A526" t="s">
        <v>688</v>
      </c>
      <c r="B526">
        <v>10525</v>
      </c>
      <c r="C526" s="113">
        <v>683.38000000000011</v>
      </c>
      <c r="D526" s="113">
        <v>62.731105654929507</v>
      </c>
      <c r="E526" s="113">
        <v>5.8076988892453763</v>
      </c>
      <c r="F526">
        <v>8</v>
      </c>
      <c r="G526" s="113">
        <v>39.448354312123129</v>
      </c>
      <c r="H526" s="113">
        <v>7.1812973398199995</v>
      </c>
      <c r="I526" s="113">
        <v>644.50000000000068</v>
      </c>
    </row>
    <row r="527" spans="1:9" x14ac:dyDescent="0.2">
      <c r="A527" t="s">
        <v>689</v>
      </c>
      <c r="B527">
        <v>10526</v>
      </c>
      <c r="C527" s="113">
        <v>685.20000000000039</v>
      </c>
      <c r="D527" s="113">
        <v>39.391546247423108</v>
      </c>
      <c r="E527" s="113">
        <v>35.590140712973579</v>
      </c>
      <c r="F527">
        <v>8</v>
      </c>
      <c r="G527" s="113">
        <v>33.626248078040149</v>
      </c>
      <c r="H527" s="113">
        <v>7.7457294564999994</v>
      </c>
      <c r="I527" s="113">
        <v>644.50000000000068</v>
      </c>
    </row>
    <row r="528" spans="1:9" x14ac:dyDescent="0.2">
      <c r="A528" t="s">
        <v>690</v>
      </c>
      <c r="B528">
        <v>10527</v>
      </c>
      <c r="C528" s="113">
        <v>673.60000000000014</v>
      </c>
      <c r="D528" s="113">
        <v>44.614843794075092</v>
      </c>
      <c r="E528" s="113">
        <v>34.090280196790779</v>
      </c>
      <c r="F528">
        <v>7</v>
      </c>
      <c r="G528" s="113">
        <v>16.469421579138537</v>
      </c>
      <c r="H528" s="113">
        <v>7.1359396737099994</v>
      </c>
      <c r="I528" s="113">
        <v>643.9800000000007</v>
      </c>
    </row>
    <row r="529" spans="1:9" x14ac:dyDescent="0.2">
      <c r="A529" t="s">
        <v>691</v>
      </c>
      <c r="B529">
        <v>10528</v>
      </c>
      <c r="C529" s="113">
        <v>682.33000000000027</v>
      </c>
      <c r="D529" s="113">
        <v>50.909490323813387</v>
      </c>
      <c r="E529" s="113">
        <v>71.60962010233871</v>
      </c>
      <c r="F529">
        <v>7</v>
      </c>
      <c r="G529" s="113">
        <v>11.862356093872764</v>
      </c>
      <c r="H529" s="113">
        <v>9.1813157318099989</v>
      </c>
      <c r="I529" s="113">
        <v>643.9800000000007</v>
      </c>
    </row>
    <row r="530" spans="1:9" x14ac:dyDescent="0.2">
      <c r="A530" t="s">
        <v>692</v>
      </c>
      <c r="B530">
        <v>10529</v>
      </c>
      <c r="C530" s="113">
        <v>705.29000000000042</v>
      </c>
      <c r="D530" s="113">
        <v>23.350448008363685</v>
      </c>
      <c r="E530" s="113">
        <v>68.018790198909699</v>
      </c>
      <c r="F530">
        <v>7</v>
      </c>
      <c r="G530" s="113">
        <v>13.499812169895739</v>
      </c>
      <c r="H530" s="113">
        <v>11.3275943497</v>
      </c>
      <c r="I530" s="113">
        <v>642.25000000000068</v>
      </c>
    </row>
    <row r="531" spans="1:9" x14ac:dyDescent="0.2">
      <c r="A531" t="s">
        <v>693</v>
      </c>
      <c r="B531">
        <v>10530</v>
      </c>
      <c r="C531" s="113">
        <v>708.12000000000023</v>
      </c>
      <c r="D531" s="113">
        <v>10.157110209131167</v>
      </c>
      <c r="E531" s="113">
        <v>56.711283702870332</v>
      </c>
      <c r="F531">
        <v>7</v>
      </c>
      <c r="G531" s="113">
        <v>13.534400244278819</v>
      </c>
      <c r="H531" s="113">
        <v>11.856856541900001</v>
      </c>
      <c r="I531" s="113">
        <v>642.25000000000068</v>
      </c>
    </row>
    <row r="532" spans="1:9" x14ac:dyDescent="0.2">
      <c r="A532" t="s">
        <v>694</v>
      </c>
      <c r="B532">
        <v>10531</v>
      </c>
      <c r="C532" s="113">
        <v>702.68000000000029</v>
      </c>
      <c r="D532" s="113">
        <v>13.039904626287193</v>
      </c>
      <c r="E532" s="113">
        <v>47.595501556986051</v>
      </c>
      <c r="F532">
        <v>7</v>
      </c>
      <c r="G532" s="113">
        <v>11.261899786000365</v>
      </c>
      <c r="H532" s="113">
        <v>11.8512752603</v>
      </c>
      <c r="I532" s="113">
        <v>641.99000000000092</v>
      </c>
    </row>
    <row r="533" spans="1:9" x14ac:dyDescent="0.2">
      <c r="A533" t="s">
        <v>695</v>
      </c>
      <c r="B533">
        <v>10532</v>
      </c>
      <c r="C533" s="113">
        <v>703.7600000000001</v>
      </c>
      <c r="D533" s="113">
        <v>11.699303100665038</v>
      </c>
      <c r="E533" s="113">
        <v>68.036804675862797</v>
      </c>
      <c r="F533">
        <v>7</v>
      </c>
      <c r="G533" s="113">
        <v>9.2282000875893626</v>
      </c>
      <c r="H533" s="113">
        <v>11.795256285700001</v>
      </c>
      <c r="I533" s="113">
        <v>641.99000000000092</v>
      </c>
    </row>
    <row r="534" spans="1:9" x14ac:dyDescent="0.2">
      <c r="A534" t="s">
        <v>696</v>
      </c>
      <c r="B534">
        <v>10533</v>
      </c>
      <c r="C534" s="113">
        <v>699.66000000000054</v>
      </c>
      <c r="D534" s="113">
        <v>9.7918738980133284</v>
      </c>
      <c r="E534" s="113">
        <v>68.885399269299114</v>
      </c>
      <c r="F534">
        <v>7</v>
      </c>
      <c r="G534" s="113">
        <v>12.997499894000219</v>
      </c>
      <c r="H534" s="113">
        <v>12.481377159300001</v>
      </c>
      <c r="I534" s="113">
        <v>642.04000000000065</v>
      </c>
    </row>
    <row r="535" spans="1:9" x14ac:dyDescent="0.2">
      <c r="A535" t="s">
        <v>697</v>
      </c>
      <c r="B535">
        <v>10534</v>
      </c>
      <c r="C535" s="113">
        <v>681.5800000000005</v>
      </c>
      <c r="D535" s="113">
        <v>12.148695680237777</v>
      </c>
      <c r="E535" s="113">
        <v>56.973411521126273</v>
      </c>
      <c r="F535">
        <v>7</v>
      </c>
      <c r="G535" s="113">
        <v>9.6959996961998609</v>
      </c>
      <c r="H535" s="113">
        <v>11.871452914500001</v>
      </c>
      <c r="I535" s="113">
        <v>642.04000000000065</v>
      </c>
    </row>
    <row r="536" spans="1:9" x14ac:dyDescent="0.2">
      <c r="A536" t="s">
        <v>698</v>
      </c>
      <c r="B536">
        <v>10535</v>
      </c>
      <c r="C536" s="113">
        <v>678.89000000000033</v>
      </c>
      <c r="D536" s="113">
        <v>17.849417941068808</v>
      </c>
      <c r="E536" s="113">
        <v>67.320954001228927</v>
      </c>
      <c r="F536">
        <v>7</v>
      </c>
      <c r="G536" s="113">
        <v>12.320499902000298</v>
      </c>
      <c r="H536" s="113">
        <v>11.181949555100001</v>
      </c>
      <c r="I536" s="113">
        <v>653.18000000000063</v>
      </c>
    </row>
    <row r="537" spans="1:9" x14ac:dyDescent="0.2">
      <c r="A537" t="s">
        <v>699</v>
      </c>
      <c r="B537">
        <v>10536</v>
      </c>
      <c r="C537" s="113">
        <v>672.63000000000034</v>
      </c>
      <c r="D537" s="113">
        <v>10.083781206172208</v>
      </c>
      <c r="E537" s="113">
        <v>68.806769620054666</v>
      </c>
      <c r="F537">
        <v>7</v>
      </c>
      <c r="G537" s="113">
        <v>12.936618742610369</v>
      </c>
      <c r="H537" s="113">
        <v>11.563270638200001</v>
      </c>
      <c r="I537" s="113">
        <v>653.18000000000063</v>
      </c>
    </row>
    <row r="538" spans="1:9" x14ac:dyDescent="0.2">
      <c r="A538" t="s">
        <v>700</v>
      </c>
      <c r="B538">
        <v>10537</v>
      </c>
      <c r="C538" s="113">
        <v>665.26000000000045</v>
      </c>
      <c r="D538" s="113">
        <v>5.6027498145816379</v>
      </c>
      <c r="E538" s="113">
        <v>54.021971979411866</v>
      </c>
      <c r="F538">
        <v>7</v>
      </c>
      <c r="G538" s="113">
        <v>23.19232695609287</v>
      </c>
      <c r="H538" s="113">
        <v>13.0864746554</v>
      </c>
      <c r="I538" s="113">
        <v>666.37000000000023</v>
      </c>
    </row>
    <row r="539" spans="1:9" x14ac:dyDescent="0.2">
      <c r="A539" t="s">
        <v>701</v>
      </c>
      <c r="B539">
        <v>10538</v>
      </c>
      <c r="C539" s="113">
        <v>667.1700000000003</v>
      </c>
      <c r="D539" s="113">
        <v>5.8551149224812171</v>
      </c>
      <c r="E539" s="113">
        <v>77.001285325255282</v>
      </c>
      <c r="F539">
        <v>7</v>
      </c>
      <c r="G539" s="113">
        <v>11.207620179228201</v>
      </c>
      <c r="H539" s="113">
        <v>14.325892852300001</v>
      </c>
      <c r="I539" s="113">
        <v>666.37000000000023</v>
      </c>
    </row>
    <row r="540" spans="1:9" x14ac:dyDescent="0.2">
      <c r="A540" t="s">
        <v>702</v>
      </c>
      <c r="B540">
        <v>10539</v>
      </c>
      <c r="C540" s="113">
        <v>675.70000000000016</v>
      </c>
      <c r="D540" s="113">
        <v>14.552036549218272</v>
      </c>
      <c r="E540" s="113">
        <v>54.498173834485662</v>
      </c>
      <c r="F540">
        <v>7</v>
      </c>
      <c r="G540" s="113">
        <v>18.857383617425711</v>
      </c>
      <c r="H540" s="113">
        <v>12.083936253800001</v>
      </c>
      <c r="I540" s="113">
        <v>682.07000000000062</v>
      </c>
    </row>
    <row r="541" spans="1:9" x14ac:dyDescent="0.2">
      <c r="A541" t="s">
        <v>703</v>
      </c>
      <c r="B541">
        <v>10540</v>
      </c>
      <c r="C541" s="113">
        <v>665.45000000000027</v>
      </c>
      <c r="D541" s="113">
        <v>17.114655940765015</v>
      </c>
      <c r="E541" s="113">
        <v>65.754829580483516</v>
      </c>
      <c r="F541">
        <v>7</v>
      </c>
      <c r="G541" s="113">
        <v>9.5052628659605229</v>
      </c>
      <c r="H541" s="113">
        <v>10.482082457400001</v>
      </c>
      <c r="I541" s="113">
        <v>682.07000000000062</v>
      </c>
    </row>
    <row r="542" spans="1:9" x14ac:dyDescent="0.2">
      <c r="A542" t="s">
        <v>704</v>
      </c>
      <c r="B542">
        <v>10541</v>
      </c>
      <c r="C542" s="113">
        <v>651.12000000000023</v>
      </c>
      <c r="D542" s="113">
        <v>13.96117569219358</v>
      </c>
      <c r="E542" s="113">
        <v>80.104024123841995</v>
      </c>
      <c r="F542">
        <v>7</v>
      </c>
      <c r="G542" s="113">
        <v>10.673819084361901</v>
      </c>
      <c r="H542" s="113">
        <v>11.827767375100001</v>
      </c>
      <c r="I542" s="113">
        <v>695.8400000000006</v>
      </c>
    </row>
    <row r="543" spans="1:9" x14ac:dyDescent="0.2">
      <c r="A543" t="s">
        <v>705</v>
      </c>
      <c r="B543">
        <v>10542</v>
      </c>
      <c r="C543" s="113">
        <v>716.03999999999974</v>
      </c>
      <c r="D543" s="113">
        <v>55.509075124801313</v>
      </c>
      <c r="E543" s="113">
        <v>14.900112320369491</v>
      </c>
      <c r="F543">
        <v>8</v>
      </c>
      <c r="G543" s="113">
        <v>65.062073607650149</v>
      </c>
      <c r="H543" s="113">
        <v>8.2858957547899994</v>
      </c>
      <c r="I543" s="113">
        <v>653.6000000000007</v>
      </c>
    </row>
    <row r="544" spans="1:9" x14ac:dyDescent="0.2">
      <c r="A544" t="s">
        <v>706</v>
      </c>
      <c r="B544">
        <v>10543</v>
      </c>
      <c r="C544" s="113">
        <v>686.05000000000041</v>
      </c>
      <c r="D544" s="113">
        <v>39.447417010361164</v>
      </c>
      <c r="E544" s="113">
        <v>41.017724476112754</v>
      </c>
      <c r="F544">
        <v>8</v>
      </c>
      <c r="G544" s="113">
        <v>25.869476387363665</v>
      </c>
      <c r="H544" s="113">
        <v>9.6374282753599996</v>
      </c>
      <c r="I544" s="113">
        <v>644.50000000000068</v>
      </c>
    </row>
    <row r="545" spans="1:9" x14ac:dyDescent="0.2">
      <c r="A545" t="s">
        <v>707</v>
      </c>
      <c r="B545">
        <v>10544</v>
      </c>
      <c r="C545" s="113">
        <v>690.94000000000028</v>
      </c>
      <c r="D545" s="113">
        <v>42.989040219835246</v>
      </c>
      <c r="E545" s="113">
        <v>39.609617306015394</v>
      </c>
      <c r="F545">
        <v>8</v>
      </c>
      <c r="G545" s="113">
        <v>9.742393462152247</v>
      </c>
      <c r="H545" s="113">
        <v>8.4761202848499995</v>
      </c>
      <c r="I545" s="113">
        <v>644.50000000000068</v>
      </c>
    </row>
    <row r="546" spans="1:9" x14ac:dyDescent="0.2">
      <c r="A546" t="s">
        <v>708</v>
      </c>
      <c r="B546">
        <v>10545</v>
      </c>
      <c r="C546" s="113">
        <v>681.36000000000024</v>
      </c>
      <c r="D546" s="113">
        <v>17.214866950451146</v>
      </c>
      <c r="E546" s="113">
        <v>57.901440381267427</v>
      </c>
      <c r="F546">
        <v>7</v>
      </c>
      <c r="G546" s="113">
        <v>21.99180455085099</v>
      </c>
      <c r="H546" s="113">
        <v>11.0119509129</v>
      </c>
      <c r="I546" s="113">
        <v>643.9800000000007</v>
      </c>
    </row>
    <row r="547" spans="1:9" x14ac:dyDescent="0.2">
      <c r="A547" t="s">
        <v>709</v>
      </c>
      <c r="B547">
        <v>10546</v>
      </c>
      <c r="C547" s="113">
        <v>668.08000000000038</v>
      </c>
      <c r="D547" s="113">
        <v>30.21682886669609</v>
      </c>
      <c r="E547" s="113">
        <v>47.741410753422251</v>
      </c>
      <c r="F547">
        <v>7</v>
      </c>
      <c r="G547" s="113">
        <v>26.113987806216432</v>
      </c>
      <c r="H547" s="113">
        <v>10.1834901854</v>
      </c>
      <c r="I547" s="113">
        <v>643.9800000000007</v>
      </c>
    </row>
    <row r="548" spans="1:9" x14ac:dyDescent="0.2">
      <c r="A548" t="s">
        <v>710</v>
      </c>
      <c r="B548">
        <v>10547</v>
      </c>
      <c r="C548" s="113">
        <v>696.0900000000006</v>
      </c>
      <c r="D548" s="113">
        <v>10.155086502876568</v>
      </c>
      <c r="E548" s="113">
        <v>45.583266978573377</v>
      </c>
      <c r="F548">
        <v>7</v>
      </c>
      <c r="G548" s="113">
        <v>27.276525218146972</v>
      </c>
      <c r="H548" s="113">
        <v>13.5165414031</v>
      </c>
      <c r="I548" s="113">
        <v>642.25000000000068</v>
      </c>
    </row>
    <row r="549" spans="1:9" x14ac:dyDescent="0.2">
      <c r="A549" t="s">
        <v>711</v>
      </c>
      <c r="B549">
        <v>10548</v>
      </c>
      <c r="C549" s="113">
        <v>695.06000000000017</v>
      </c>
      <c r="D549" s="113">
        <v>11.869549768780356</v>
      </c>
      <c r="E549" s="113">
        <v>52.813903124799538</v>
      </c>
      <c r="F549">
        <v>7</v>
      </c>
      <c r="G549" s="113">
        <v>22.939000542218736</v>
      </c>
      <c r="H549" s="113">
        <v>13.3736022603</v>
      </c>
      <c r="I549" s="113">
        <v>642.25000000000068</v>
      </c>
    </row>
    <row r="550" spans="1:9" x14ac:dyDescent="0.2">
      <c r="A550" t="s">
        <v>712</v>
      </c>
      <c r="B550">
        <v>10549</v>
      </c>
      <c r="C550" s="113">
        <v>689.78000000000043</v>
      </c>
      <c r="D550" s="113">
        <v>3.6511705476341367</v>
      </c>
      <c r="E550" s="113">
        <v>62.323737634521379</v>
      </c>
      <c r="F550">
        <v>7</v>
      </c>
      <c r="G550" s="113">
        <v>17.514199367427153</v>
      </c>
      <c r="H550" s="113">
        <v>13.9452655276</v>
      </c>
      <c r="I550" s="113">
        <v>641.99000000000092</v>
      </c>
    </row>
    <row r="551" spans="1:9" x14ac:dyDescent="0.2">
      <c r="A551" t="s">
        <v>713</v>
      </c>
      <c r="B551">
        <v>10550</v>
      </c>
      <c r="C551" s="113">
        <v>680.47000000000037</v>
      </c>
      <c r="D551" s="113">
        <v>8.0034494976872814</v>
      </c>
      <c r="E551" s="113">
        <v>49.725753220376568</v>
      </c>
      <c r="F551">
        <v>7</v>
      </c>
      <c r="G551" s="113">
        <v>13.127799400444365</v>
      </c>
      <c r="H551" s="113">
        <v>12.1968999436</v>
      </c>
      <c r="I551" s="113">
        <v>641.99000000000092</v>
      </c>
    </row>
    <row r="552" spans="1:9" x14ac:dyDescent="0.2">
      <c r="A552" t="s">
        <v>714</v>
      </c>
      <c r="B552">
        <v>10551</v>
      </c>
      <c r="C552" s="113">
        <v>688.4600000000006</v>
      </c>
      <c r="D552" s="113">
        <v>11.954998042087222</v>
      </c>
      <c r="E552" s="113">
        <v>64.049136074581909</v>
      </c>
      <c r="F552">
        <v>7</v>
      </c>
      <c r="G552" s="113">
        <v>9.0673001030192388</v>
      </c>
      <c r="H552" s="113">
        <v>12.6922956438</v>
      </c>
      <c r="I552" s="113">
        <v>642.04000000000065</v>
      </c>
    </row>
    <row r="553" spans="1:9" x14ac:dyDescent="0.2">
      <c r="A553" t="s">
        <v>715</v>
      </c>
      <c r="B553">
        <v>10552</v>
      </c>
      <c r="C553" s="113">
        <v>727.03000000000043</v>
      </c>
      <c r="D553" s="113">
        <v>4.2569044725607297</v>
      </c>
      <c r="E553" s="113">
        <v>60.537219506122419</v>
      </c>
      <c r="F553">
        <v>7</v>
      </c>
      <c r="G553" s="113">
        <v>13.246573566824189</v>
      </c>
      <c r="H553" s="113">
        <v>13.0961148402</v>
      </c>
      <c r="I553" s="113">
        <v>642.04000000000065</v>
      </c>
    </row>
    <row r="554" spans="1:9" x14ac:dyDescent="0.2">
      <c r="A554" t="s">
        <v>716</v>
      </c>
      <c r="B554">
        <v>10553</v>
      </c>
      <c r="C554" s="113">
        <v>715.76000000000033</v>
      </c>
      <c r="D554" s="113">
        <v>10.539784614259421</v>
      </c>
      <c r="E554" s="113">
        <v>57.308846338259904</v>
      </c>
      <c r="F554">
        <v>7</v>
      </c>
      <c r="G554" s="113">
        <v>11.246685450453732</v>
      </c>
      <c r="H554" s="113">
        <v>11.4402307518</v>
      </c>
      <c r="I554" s="113">
        <v>653.18000000000063</v>
      </c>
    </row>
    <row r="555" spans="1:9" x14ac:dyDescent="0.2">
      <c r="A555" t="s">
        <v>717</v>
      </c>
      <c r="B555">
        <v>10554</v>
      </c>
      <c r="C555" s="113">
        <v>685.4300000000004</v>
      </c>
      <c r="D555" s="113">
        <v>4.022074386737656</v>
      </c>
      <c r="E555" s="113">
        <v>65.085386882673873</v>
      </c>
      <c r="F555">
        <v>7</v>
      </c>
      <c r="G555" s="113">
        <v>8.2027873542535517</v>
      </c>
      <c r="H555" s="113">
        <v>12.415193306400001</v>
      </c>
      <c r="I555" s="113">
        <v>653.18000000000063</v>
      </c>
    </row>
    <row r="556" spans="1:9" x14ac:dyDescent="0.2">
      <c r="A556" t="s">
        <v>718</v>
      </c>
      <c r="B556">
        <v>10555</v>
      </c>
      <c r="C556" s="113">
        <v>656.56000000000051</v>
      </c>
      <c r="D556" s="113">
        <v>10.892537720227836</v>
      </c>
      <c r="E556" s="113">
        <v>52.308658522451303</v>
      </c>
      <c r="F556">
        <v>7</v>
      </c>
      <c r="G556" s="113">
        <v>15.137742028832427</v>
      </c>
      <c r="H556" s="113">
        <v>11.2877652709</v>
      </c>
      <c r="I556" s="113">
        <v>666.37000000000023</v>
      </c>
    </row>
    <row r="557" spans="1:9" x14ac:dyDescent="0.2">
      <c r="A557" t="s">
        <v>719</v>
      </c>
      <c r="B557">
        <v>10556</v>
      </c>
      <c r="C557" s="113">
        <v>640.22000000000048</v>
      </c>
      <c r="D557" s="113">
        <v>4.5573946200996751</v>
      </c>
      <c r="E557" s="113">
        <v>77.379525555943928</v>
      </c>
      <c r="F557">
        <v>7</v>
      </c>
      <c r="G557" s="113">
        <v>10.081267036596772</v>
      </c>
      <c r="H557" s="113">
        <v>14.3456912715</v>
      </c>
      <c r="I557" s="113">
        <v>666.37000000000023</v>
      </c>
    </row>
    <row r="558" spans="1:9" x14ac:dyDescent="0.2">
      <c r="A558" t="s">
        <v>720</v>
      </c>
      <c r="B558">
        <v>10557</v>
      </c>
      <c r="C558" s="113">
        <v>653.29000000000019</v>
      </c>
      <c r="D558" s="113">
        <v>4.9255006751902641</v>
      </c>
      <c r="E558" s="113">
        <v>76.152502636592445</v>
      </c>
      <c r="F558">
        <v>7</v>
      </c>
      <c r="G558" s="113">
        <v>8.5012798264756402</v>
      </c>
      <c r="H558" s="113">
        <v>14.160087393100001</v>
      </c>
      <c r="I558" s="113">
        <v>682.07000000000062</v>
      </c>
    </row>
    <row r="559" spans="1:9" x14ac:dyDescent="0.2">
      <c r="A559" t="s">
        <v>721</v>
      </c>
      <c r="B559">
        <v>10558</v>
      </c>
      <c r="C559" s="113">
        <v>657.10000000000025</v>
      </c>
      <c r="D559" s="113">
        <v>17.743754370711784</v>
      </c>
      <c r="E559" s="113">
        <v>51.077763841691905</v>
      </c>
      <c r="F559">
        <v>7</v>
      </c>
      <c r="G559" s="113">
        <v>37.771123762480414</v>
      </c>
      <c r="H559" s="113">
        <v>12.1949514073</v>
      </c>
      <c r="I559" s="113">
        <v>682.07000000000062</v>
      </c>
    </row>
    <row r="560" spans="1:9" x14ac:dyDescent="0.2">
      <c r="A560" t="s">
        <v>722</v>
      </c>
      <c r="B560">
        <v>10559</v>
      </c>
      <c r="C560" s="113">
        <v>647.33000000000038</v>
      </c>
      <c r="D560" s="113">
        <v>20.015997645999626</v>
      </c>
      <c r="E560" s="113">
        <v>48.383789993886623</v>
      </c>
      <c r="F560">
        <v>7</v>
      </c>
      <c r="G560" s="113">
        <v>18.278750280462056</v>
      </c>
      <c r="H560" s="113">
        <v>9.9301849131399997</v>
      </c>
      <c r="I560" s="113">
        <v>695.8400000000006</v>
      </c>
    </row>
    <row r="561" spans="1:9" x14ac:dyDescent="0.2">
      <c r="A561" t="s">
        <v>723</v>
      </c>
      <c r="B561">
        <v>10560</v>
      </c>
      <c r="C561" s="113">
        <v>715.62000000000012</v>
      </c>
      <c r="D561" s="113">
        <v>46.410184407089538</v>
      </c>
      <c r="E561" s="113">
        <v>54.262060007215723</v>
      </c>
      <c r="F561">
        <v>8</v>
      </c>
      <c r="G561" s="113">
        <v>31.390707300102704</v>
      </c>
      <c r="H561" s="113">
        <v>9.6423425280599986</v>
      </c>
      <c r="I561" s="113">
        <v>644.68000000000075</v>
      </c>
    </row>
    <row r="562" spans="1:9" x14ac:dyDescent="0.2">
      <c r="A562" t="s">
        <v>724</v>
      </c>
      <c r="B562">
        <v>10561</v>
      </c>
      <c r="C562" s="113">
        <v>717.48000000000013</v>
      </c>
      <c r="D562" s="113">
        <v>30.370965859519615</v>
      </c>
      <c r="E562" s="113">
        <v>33.358173751386424</v>
      </c>
      <c r="F562">
        <v>8</v>
      </c>
      <c r="G562" s="113">
        <v>12.374701050239777</v>
      </c>
      <c r="H562" s="113">
        <v>9.9048723315899991</v>
      </c>
      <c r="I562" s="113">
        <v>634.19000000000074</v>
      </c>
    </row>
    <row r="563" spans="1:9" x14ac:dyDescent="0.2">
      <c r="A563" t="s">
        <v>725</v>
      </c>
      <c r="B563">
        <v>10562</v>
      </c>
      <c r="C563" s="113">
        <v>731.56000000000017</v>
      </c>
      <c r="D563" s="113">
        <v>41.636860308763147</v>
      </c>
      <c r="E563" s="113">
        <v>22.667077728499329</v>
      </c>
      <c r="F563">
        <v>8</v>
      </c>
      <c r="G563" s="113">
        <v>22.905400491215818</v>
      </c>
      <c r="H563" s="113">
        <v>8.4464999821699998</v>
      </c>
      <c r="I563" s="113">
        <v>634.19000000000074</v>
      </c>
    </row>
    <row r="564" spans="1:9" x14ac:dyDescent="0.2">
      <c r="A564" t="s">
        <v>726</v>
      </c>
      <c r="B564">
        <v>10563</v>
      </c>
      <c r="C564" s="113">
        <v>731.61000000000013</v>
      </c>
      <c r="D564" s="113">
        <v>37.291136264289932</v>
      </c>
      <c r="E564" s="113">
        <v>46.578436222302329</v>
      </c>
      <c r="F564">
        <v>8</v>
      </c>
      <c r="G564" s="113">
        <v>19.867198755326157</v>
      </c>
      <c r="H564" s="113">
        <v>9.9465300985200003</v>
      </c>
      <c r="I564" s="113">
        <v>635.94000000000062</v>
      </c>
    </row>
    <row r="565" spans="1:9" x14ac:dyDescent="0.2">
      <c r="A565" t="s">
        <v>727</v>
      </c>
      <c r="B565">
        <v>10564</v>
      </c>
      <c r="C565" s="113">
        <v>716.09</v>
      </c>
      <c r="D565" s="113">
        <v>27.018323328366833</v>
      </c>
      <c r="E565" s="113">
        <v>45.235935888556128</v>
      </c>
      <c r="F565">
        <v>7</v>
      </c>
      <c r="G565" s="113">
        <v>22.628799022152172</v>
      </c>
      <c r="H565" s="113">
        <v>10.7873666414</v>
      </c>
      <c r="I565" s="113">
        <v>635.94000000000062</v>
      </c>
    </row>
    <row r="566" spans="1:9" x14ac:dyDescent="0.2">
      <c r="A566" t="s">
        <v>728</v>
      </c>
      <c r="B566">
        <v>10565</v>
      </c>
      <c r="C566" s="113">
        <v>697.2600000000001</v>
      </c>
      <c r="D566" s="113">
        <v>12.742293075049108</v>
      </c>
      <c r="E566" s="113">
        <v>45.23885862026458</v>
      </c>
      <c r="F566">
        <v>7</v>
      </c>
      <c r="G566" s="113">
        <v>28.919999747377695</v>
      </c>
      <c r="H566" s="113">
        <v>13.364975746900001</v>
      </c>
      <c r="I566" s="113">
        <v>646.87000000000057</v>
      </c>
    </row>
    <row r="567" spans="1:9" x14ac:dyDescent="0.2">
      <c r="A567" t="s">
        <v>729</v>
      </c>
      <c r="B567">
        <v>10566</v>
      </c>
      <c r="C567" s="113">
        <v>686.32000000000028</v>
      </c>
      <c r="D567" s="113">
        <v>2.6991154306326388</v>
      </c>
      <c r="E567" s="113">
        <v>42.407576944098793</v>
      </c>
      <c r="F567">
        <v>7</v>
      </c>
      <c r="G567" s="113">
        <v>34.134553093976386</v>
      </c>
      <c r="H567" s="113">
        <v>15.480416232000001</v>
      </c>
      <c r="I567" s="113">
        <v>646.87000000000057</v>
      </c>
    </row>
    <row r="568" spans="1:9" x14ac:dyDescent="0.2">
      <c r="A568" t="s">
        <v>730</v>
      </c>
      <c r="B568">
        <v>10567</v>
      </c>
      <c r="C568" s="113">
        <v>671.83000000000027</v>
      </c>
      <c r="D568" s="113">
        <v>9.7794894878430139</v>
      </c>
      <c r="E568" s="113">
        <v>21.790986622392726</v>
      </c>
      <c r="F568">
        <v>7</v>
      </c>
      <c r="G568" s="113">
        <v>55.559131902962243</v>
      </c>
      <c r="H568" s="113">
        <v>12.2399929135</v>
      </c>
      <c r="I568" s="113">
        <v>644.74000000000092</v>
      </c>
    </row>
    <row r="569" spans="1:9" x14ac:dyDescent="0.2">
      <c r="A569" t="s">
        <v>731</v>
      </c>
      <c r="B569">
        <v>10568</v>
      </c>
      <c r="C569" s="113">
        <v>667.5300000000002</v>
      </c>
      <c r="D569" s="113">
        <v>6.1760238782957915</v>
      </c>
      <c r="E569" s="113">
        <v>58.430888476812136</v>
      </c>
      <c r="F569">
        <v>7</v>
      </c>
      <c r="G569" s="113">
        <v>16.379171547151945</v>
      </c>
      <c r="H569" s="113">
        <v>12.369114228900001</v>
      </c>
      <c r="I569" s="113">
        <v>644.74000000000092</v>
      </c>
    </row>
    <row r="570" spans="1:9" x14ac:dyDescent="0.2">
      <c r="A570" t="s">
        <v>732</v>
      </c>
      <c r="B570">
        <v>10569</v>
      </c>
      <c r="C570" s="113">
        <v>681.34000000000015</v>
      </c>
      <c r="D570" s="113">
        <v>2.9701408314076625</v>
      </c>
      <c r="E570" s="113">
        <v>73.191893044779661</v>
      </c>
      <c r="F570">
        <v>7</v>
      </c>
      <c r="G570" s="113">
        <v>11.069200127767905</v>
      </c>
      <c r="H570" s="113">
        <v>14.2188902549</v>
      </c>
      <c r="I570" s="113">
        <v>646.24000000000069</v>
      </c>
    </row>
    <row r="571" spans="1:9" x14ac:dyDescent="0.2">
      <c r="A571" t="s">
        <v>733</v>
      </c>
      <c r="B571">
        <v>10570</v>
      </c>
      <c r="C571" s="113">
        <v>718.82000000000039</v>
      </c>
      <c r="D571" s="113">
        <v>0.17126835716785666</v>
      </c>
      <c r="E571" s="113">
        <v>56.616540944337586</v>
      </c>
      <c r="F571">
        <v>7</v>
      </c>
      <c r="G571" s="113">
        <v>11.303210713758091</v>
      </c>
      <c r="H571" s="113">
        <v>13.976549309700001</v>
      </c>
      <c r="I571" s="113">
        <v>646.24000000000069</v>
      </c>
    </row>
    <row r="572" spans="1:9" x14ac:dyDescent="0.2">
      <c r="A572" t="s">
        <v>734</v>
      </c>
      <c r="B572">
        <v>10571</v>
      </c>
      <c r="C572" s="113">
        <v>700.87000000000057</v>
      </c>
      <c r="D572" s="113">
        <v>1.5530553388719694</v>
      </c>
      <c r="E572" s="113">
        <v>51.746227831961143</v>
      </c>
      <c r="F572">
        <v>7</v>
      </c>
      <c r="G572" s="113">
        <v>15.287562569751623</v>
      </c>
      <c r="H572" s="113">
        <v>13.5536482475</v>
      </c>
      <c r="I572" s="113">
        <v>663.9500000000005</v>
      </c>
    </row>
    <row r="573" spans="1:9" x14ac:dyDescent="0.2">
      <c r="A573" t="s">
        <v>735</v>
      </c>
      <c r="B573">
        <v>10572</v>
      </c>
      <c r="C573" s="113">
        <v>677.2100000000006</v>
      </c>
      <c r="D573" s="113">
        <v>21.923683256517037</v>
      </c>
      <c r="E573" s="113">
        <v>51.635898942647486</v>
      </c>
      <c r="F573">
        <v>7</v>
      </c>
      <c r="G573" s="113">
        <v>10.223808952557603</v>
      </c>
      <c r="H573" s="113">
        <v>10.544053138400001</v>
      </c>
      <c r="I573" s="113">
        <v>663.9500000000005</v>
      </c>
    </row>
    <row r="574" spans="1:9" x14ac:dyDescent="0.2">
      <c r="A574" t="s">
        <v>736</v>
      </c>
      <c r="B574">
        <v>10573</v>
      </c>
      <c r="C574" s="113">
        <v>643.59000000000049</v>
      </c>
      <c r="D574" s="113">
        <v>3.2876908945030943</v>
      </c>
      <c r="E574" s="113">
        <v>76.380716655684296</v>
      </c>
      <c r="F574">
        <v>7</v>
      </c>
      <c r="G574" s="113">
        <v>11.673588464085817</v>
      </c>
      <c r="H574" s="113">
        <v>15.0897147171</v>
      </c>
      <c r="I574" s="113">
        <v>669.8200000000005</v>
      </c>
    </row>
    <row r="575" spans="1:9" x14ac:dyDescent="0.2">
      <c r="A575" t="s">
        <v>737</v>
      </c>
      <c r="B575">
        <v>10574</v>
      </c>
      <c r="C575" s="113">
        <v>614.11000000000013</v>
      </c>
      <c r="D575" s="113">
        <v>0.97409736743516095</v>
      </c>
      <c r="E575" s="113">
        <v>55.78254926902779</v>
      </c>
      <c r="F575">
        <v>7</v>
      </c>
      <c r="G575" s="113">
        <v>8.9851275168611799</v>
      </c>
      <c r="H575" s="113">
        <v>16.4232645646</v>
      </c>
      <c r="I575" s="113">
        <v>669.8200000000005</v>
      </c>
    </row>
    <row r="576" spans="1:9" x14ac:dyDescent="0.2">
      <c r="A576" t="s">
        <v>738</v>
      </c>
      <c r="B576">
        <v>10575</v>
      </c>
      <c r="C576" s="113">
        <v>735.91</v>
      </c>
      <c r="D576" s="113">
        <v>50.548170303728696</v>
      </c>
      <c r="E576" s="113">
        <v>21.858135098733367</v>
      </c>
      <c r="F576">
        <v>8</v>
      </c>
      <c r="G576" s="113">
        <v>46.044464314750613</v>
      </c>
      <c r="H576" s="113">
        <v>8.247217631449999</v>
      </c>
      <c r="I576" s="113">
        <v>644.68000000000075</v>
      </c>
    </row>
    <row r="577" spans="1:9" x14ac:dyDescent="0.2">
      <c r="A577" t="s">
        <v>739</v>
      </c>
      <c r="B577">
        <v>10576</v>
      </c>
      <c r="C577" s="113">
        <v>732.03000000000043</v>
      </c>
      <c r="D577" s="113">
        <v>43.63853263130499</v>
      </c>
      <c r="E577" s="113">
        <v>36.509664725051735</v>
      </c>
      <c r="F577">
        <v>8</v>
      </c>
      <c r="G577" s="113">
        <v>11.155999318880788</v>
      </c>
      <c r="H577" s="113">
        <v>8.3970974292999987</v>
      </c>
      <c r="I577" s="113">
        <v>634.19000000000074</v>
      </c>
    </row>
    <row r="578" spans="1:9" x14ac:dyDescent="0.2">
      <c r="A578" t="s">
        <v>740</v>
      </c>
      <c r="B578">
        <v>10577</v>
      </c>
      <c r="C578" s="113">
        <v>730.29000000000019</v>
      </c>
      <c r="D578" s="113">
        <v>41.313347099390469</v>
      </c>
      <c r="E578" s="113">
        <v>35.732721733016916</v>
      </c>
      <c r="F578">
        <v>8</v>
      </c>
      <c r="G578" s="113">
        <v>21.81987202718274</v>
      </c>
      <c r="H578" s="113">
        <v>9.3548328052900001</v>
      </c>
      <c r="I578" s="113">
        <v>634.19000000000074</v>
      </c>
    </row>
    <row r="579" spans="1:9" x14ac:dyDescent="0.2">
      <c r="A579" t="s">
        <v>741</v>
      </c>
      <c r="B579">
        <v>10578</v>
      </c>
      <c r="C579" s="113">
        <v>739.14000000000021</v>
      </c>
      <c r="D579" s="113">
        <v>41.91792681901434</v>
      </c>
      <c r="E579" s="113">
        <v>15.010432038596432</v>
      </c>
      <c r="F579">
        <v>8</v>
      </c>
      <c r="G579" s="113">
        <v>35.216300689021843</v>
      </c>
      <c r="H579" s="113">
        <v>10.2640943485</v>
      </c>
      <c r="I579" s="113">
        <v>635.94000000000062</v>
      </c>
    </row>
    <row r="580" spans="1:9" x14ac:dyDescent="0.2">
      <c r="A580" t="s">
        <v>742</v>
      </c>
      <c r="B580">
        <v>10579</v>
      </c>
      <c r="C580" s="113">
        <v>737.19000000000028</v>
      </c>
      <c r="D580" s="113">
        <v>15.968690667378192</v>
      </c>
      <c r="E580" s="113">
        <v>3.1641016721897204</v>
      </c>
      <c r="F580">
        <v>7</v>
      </c>
      <c r="G580" s="113">
        <v>53.98499953515055</v>
      </c>
      <c r="H580" s="113">
        <v>12.118118493800001</v>
      </c>
      <c r="I580" s="113">
        <v>635.94000000000062</v>
      </c>
    </row>
    <row r="581" spans="1:9" x14ac:dyDescent="0.2">
      <c r="A581" t="s">
        <v>743</v>
      </c>
      <c r="B581">
        <v>10580</v>
      </c>
      <c r="C581" s="113">
        <v>723.16000000000054</v>
      </c>
      <c r="D581" s="113">
        <v>0.60849457185850242</v>
      </c>
      <c r="E581" s="113">
        <v>4.5592070527320931</v>
      </c>
      <c r="F581">
        <v>7</v>
      </c>
      <c r="G581" s="113">
        <v>66.097698470024326</v>
      </c>
      <c r="H581" s="113">
        <v>13.789288347300001</v>
      </c>
      <c r="I581" s="113">
        <v>646.87000000000057</v>
      </c>
    </row>
    <row r="582" spans="1:9" x14ac:dyDescent="0.2">
      <c r="A582" t="s">
        <v>744</v>
      </c>
      <c r="B582">
        <v>10581</v>
      </c>
      <c r="C582" s="113">
        <v>684.56000000000017</v>
      </c>
      <c r="D582" s="113">
        <v>8.2951519182303457</v>
      </c>
      <c r="E582" s="113">
        <v>3.8643162282933976</v>
      </c>
      <c r="F582">
        <v>7</v>
      </c>
      <c r="G582" s="113">
        <v>63.880088134654429</v>
      </c>
      <c r="H582" s="113">
        <v>12.0807138853</v>
      </c>
      <c r="I582" s="113">
        <v>646.87000000000057</v>
      </c>
    </row>
    <row r="583" spans="1:9" x14ac:dyDescent="0.2">
      <c r="A583" t="s">
        <v>745</v>
      </c>
      <c r="B583">
        <v>10582</v>
      </c>
      <c r="C583" s="113">
        <v>668.05000000000041</v>
      </c>
      <c r="D583" s="113">
        <v>1.1027411993792391</v>
      </c>
      <c r="E583" s="113">
        <v>56.803419076316047</v>
      </c>
      <c r="F583">
        <v>7</v>
      </c>
      <c r="G583" s="113">
        <v>9.6838469573618831</v>
      </c>
      <c r="H583" s="113">
        <v>13.110323211300001</v>
      </c>
      <c r="I583" s="113">
        <v>644.74000000000092</v>
      </c>
    </row>
    <row r="584" spans="1:9" x14ac:dyDescent="0.2">
      <c r="A584" t="s">
        <v>746</v>
      </c>
      <c r="B584">
        <v>10583</v>
      </c>
      <c r="C584" s="113">
        <v>660.84000000000037</v>
      </c>
      <c r="D584" s="113">
        <v>5.4749542690859868E-2</v>
      </c>
      <c r="E584" s="113">
        <v>76.821729858782405</v>
      </c>
      <c r="F584">
        <v>7</v>
      </c>
      <c r="G584" s="113">
        <v>10.544714490377773</v>
      </c>
      <c r="H584" s="113">
        <v>14.8929642712</v>
      </c>
      <c r="I584" s="113">
        <v>646.24000000000069</v>
      </c>
    </row>
    <row r="585" spans="1:9" x14ac:dyDescent="0.2">
      <c r="A585" t="s">
        <v>747</v>
      </c>
      <c r="B585">
        <v>10584</v>
      </c>
      <c r="C585" s="113">
        <v>664.77000000000044</v>
      </c>
      <c r="D585" s="113">
        <v>0.28105786850080006</v>
      </c>
      <c r="E585" s="113">
        <v>72.468761541312233</v>
      </c>
      <c r="F585">
        <v>7</v>
      </c>
      <c r="G585" s="113">
        <v>16.884926858521784</v>
      </c>
      <c r="H585" s="113">
        <v>13.841882372100001</v>
      </c>
      <c r="I585" s="113">
        <v>646.24000000000069</v>
      </c>
    </row>
    <row r="586" spans="1:9" x14ac:dyDescent="0.2">
      <c r="A586" t="s">
        <v>748</v>
      </c>
      <c r="B586">
        <v>10585</v>
      </c>
      <c r="C586" s="113">
        <v>683.74000000000046</v>
      </c>
      <c r="D586" s="113">
        <v>2.5867248706015222</v>
      </c>
      <c r="E586" s="113">
        <v>74.409316598375426</v>
      </c>
      <c r="F586">
        <v>7</v>
      </c>
      <c r="G586" s="113">
        <v>9.0083563948560528</v>
      </c>
      <c r="H586" s="113">
        <v>16.679663230799999</v>
      </c>
      <c r="I586" s="113">
        <v>663.9500000000005</v>
      </c>
    </row>
    <row r="587" spans="1:9" x14ac:dyDescent="0.2">
      <c r="A587" t="s">
        <v>749</v>
      </c>
      <c r="B587">
        <v>10586</v>
      </c>
      <c r="C587" s="113">
        <v>677.06000000000029</v>
      </c>
      <c r="D587" s="113">
        <v>1.2114854012709466</v>
      </c>
      <c r="E587" s="113">
        <v>77.456240287706038</v>
      </c>
      <c r="F587">
        <v>7</v>
      </c>
      <c r="G587" s="113">
        <v>12.558137357957758</v>
      </c>
      <c r="H587" s="113">
        <v>18.4041726351</v>
      </c>
      <c r="I587" s="113">
        <v>669.8200000000005</v>
      </c>
    </row>
    <row r="588" spans="1:9" x14ac:dyDescent="0.2">
      <c r="A588" t="s">
        <v>750</v>
      </c>
      <c r="B588">
        <v>10587</v>
      </c>
      <c r="C588" s="113">
        <v>718.39000000000021</v>
      </c>
      <c r="D588" s="113">
        <v>39.813483523657382</v>
      </c>
      <c r="E588" s="113">
        <v>8.1553181648215247</v>
      </c>
      <c r="F588">
        <v>8</v>
      </c>
      <c r="G588" s="113">
        <v>45.636423069852633</v>
      </c>
      <c r="H588" s="113">
        <v>9.2630919763099993</v>
      </c>
      <c r="I588" s="113">
        <v>646.1400000000009</v>
      </c>
    </row>
    <row r="589" spans="1:9" x14ac:dyDescent="0.2">
      <c r="A589" t="s">
        <v>751</v>
      </c>
      <c r="B589">
        <v>10588</v>
      </c>
      <c r="C589" s="113">
        <v>738.2800000000002</v>
      </c>
      <c r="D589" s="113">
        <v>30.763228388601636</v>
      </c>
      <c r="E589" s="113">
        <v>17.796490957392859</v>
      </c>
      <c r="F589">
        <v>8</v>
      </c>
      <c r="G589" s="113">
        <v>49.870665856247527</v>
      </c>
      <c r="H589" s="113">
        <v>10.161758021400001</v>
      </c>
      <c r="I589" s="113">
        <v>646.1400000000009</v>
      </c>
    </row>
    <row r="590" spans="1:9" x14ac:dyDescent="0.2">
      <c r="A590" t="s">
        <v>752</v>
      </c>
      <c r="B590">
        <v>10589</v>
      </c>
      <c r="C590" s="113">
        <v>741.00000000000023</v>
      </c>
      <c r="D590" s="113">
        <v>45.21829242480311</v>
      </c>
      <c r="E590" s="113">
        <v>12.877842912457226</v>
      </c>
      <c r="F590">
        <v>8</v>
      </c>
      <c r="G590" s="113">
        <v>40.46126272044264</v>
      </c>
      <c r="H590" s="113">
        <v>10.3653153159</v>
      </c>
      <c r="I590" s="113">
        <v>652.2300000000007</v>
      </c>
    </row>
    <row r="591" spans="1:9" x14ac:dyDescent="0.2">
      <c r="A591" t="s">
        <v>753</v>
      </c>
      <c r="B591">
        <v>10590</v>
      </c>
      <c r="C591" s="113">
        <v>742.2900000000003</v>
      </c>
      <c r="D591" s="113">
        <v>18.816660770231199</v>
      </c>
      <c r="E591" s="113">
        <v>2.0050807985307117</v>
      </c>
      <c r="F591">
        <v>7</v>
      </c>
      <c r="G591" s="113">
        <v>64.061281083527874</v>
      </c>
      <c r="H591" s="113">
        <v>11.6012852331</v>
      </c>
      <c r="I591" s="113">
        <v>652.2300000000007</v>
      </c>
    </row>
    <row r="592" spans="1:9" x14ac:dyDescent="0.2">
      <c r="A592" t="s">
        <v>754</v>
      </c>
      <c r="B592">
        <v>10591</v>
      </c>
      <c r="C592" s="113">
        <v>727.00000000000023</v>
      </c>
      <c r="D592" s="113">
        <v>6.1370518825495122</v>
      </c>
      <c r="E592" s="113">
        <v>0.2548184229455055</v>
      </c>
      <c r="F592">
        <v>7</v>
      </c>
      <c r="G592" s="113">
        <v>75.655851484976381</v>
      </c>
      <c r="H592" s="113">
        <v>11.413474579400001</v>
      </c>
      <c r="I592" s="113">
        <v>657.65000000000066</v>
      </c>
    </row>
    <row r="593" spans="1:9" x14ac:dyDescent="0.2">
      <c r="A593" t="s">
        <v>755</v>
      </c>
      <c r="B593">
        <v>10592</v>
      </c>
      <c r="C593" s="113">
        <v>690.93000000000052</v>
      </c>
      <c r="D593" s="113">
        <v>12.29162427032599</v>
      </c>
      <c r="E593" s="113">
        <v>34.514322699093363</v>
      </c>
      <c r="F593">
        <v>7</v>
      </c>
      <c r="G593" s="113">
        <v>33.486015286606047</v>
      </c>
      <c r="H593" s="113">
        <v>10.9455506369</v>
      </c>
      <c r="I593" s="113">
        <v>657.65000000000066</v>
      </c>
    </row>
    <row r="594" spans="1:9" x14ac:dyDescent="0.2">
      <c r="A594" t="s">
        <v>756</v>
      </c>
      <c r="B594">
        <v>10593</v>
      </c>
      <c r="C594" s="113">
        <v>687.84000000000037</v>
      </c>
      <c r="D594" s="113">
        <v>4.1259978880268209</v>
      </c>
      <c r="E594" s="113">
        <v>69.092620367442166</v>
      </c>
      <c r="F594">
        <v>7</v>
      </c>
      <c r="G594" s="113">
        <v>5.2436242708587706</v>
      </c>
      <c r="H594" s="113">
        <v>15.713405104200001</v>
      </c>
      <c r="I594" s="113">
        <v>669.80000000000018</v>
      </c>
    </row>
    <row r="595" spans="1:9" x14ac:dyDescent="0.2">
      <c r="A595" t="s">
        <v>757</v>
      </c>
      <c r="B595">
        <v>10594</v>
      </c>
      <c r="C595" s="113">
        <v>682.91000000000031</v>
      </c>
      <c r="D595" s="113">
        <v>14.346633020641727</v>
      </c>
      <c r="E595" s="113">
        <v>60.397996379153682</v>
      </c>
      <c r="F595">
        <v>7</v>
      </c>
      <c r="G595" s="113">
        <v>8.0387822676957352</v>
      </c>
      <c r="H595" s="113">
        <v>13.815434829300001</v>
      </c>
      <c r="I595" s="113">
        <v>673.99000000000035</v>
      </c>
    </row>
    <row r="596" spans="1:9" x14ac:dyDescent="0.2">
      <c r="A596" t="s">
        <v>758</v>
      </c>
      <c r="B596">
        <v>10595</v>
      </c>
      <c r="C596" s="113">
        <v>711.99000000000012</v>
      </c>
      <c r="D596" s="113">
        <v>0.48667571331608506</v>
      </c>
      <c r="E596" s="113">
        <v>78.757194622710387</v>
      </c>
      <c r="F596">
        <v>7</v>
      </c>
      <c r="G596" s="113">
        <v>12.64622269054548</v>
      </c>
      <c r="H596" s="113">
        <v>12.1548913691</v>
      </c>
      <c r="I596" s="113">
        <v>657.65000000000066</v>
      </c>
    </row>
    <row r="597" spans="1:9" x14ac:dyDescent="0.2">
      <c r="A597" t="s">
        <v>759</v>
      </c>
      <c r="B597">
        <v>10596</v>
      </c>
      <c r="C597" s="113">
        <v>701.52000000000021</v>
      </c>
      <c r="D597" s="113">
        <v>7.9834987211191991E-2</v>
      </c>
      <c r="E597" s="113">
        <v>19.668187220021675</v>
      </c>
      <c r="F597">
        <v>7</v>
      </c>
      <c r="G597" s="113">
        <v>57.401841286964775</v>
      </c>
      <c r="H597" s="113">
        <v>13.490376750700001</v>
      </c>
      <c r="I597" s="113">
        <v>657.65000000000066</v>
      </c>
    </row>
    <row r="598" spans="1:9" x14ac:dyDescent="0.2">
      <c r="A598" t="s">
        <v>760</v>
      </c>
      <c r="B598">
        <v>10597</v>
      </c>
      <c r="C598" s="113">
        <v>673.61000000000035</v>
      </c>
      <c r="D598" s="113">
        <v>10.238426119541323</v>
      </c>
      <c r="E598" s="113">
        <v>22.427397607908567</v>
      </c>
      <c r="F598">
        <v>9</v>
      </c>
      <c r="G598" s="113">
        <v>23.930407923834245</v>
      </c>
      <c r="H598" s="113">
        <v>12.484754972800001</v>
      </c>
      <c r="I598" s="113">
        <v>686.96000000000072</v>
      </c>
    </row>
    <row r="599" spans="1:9" x14ac:dyDescent="0.2">
      <c r="A599" t="s">
        <v>761</v>
      </c>
      <c r="B599">
        <v>10598</v>
      </c>
      <c r="C599" s="113">
        <v>714.1800000000004</v>
      </c>
      <c r="D599" s="113">
        <v>10.889582951430743</v>
      </c>
      <c r="E599" s="113">
        <v>63.365226333930551</v>
      </c>
      <c r="F599">
        <v>9</v>
      </c>
      <c r="G599" s="113">
        <v>9.6955512820669352</v>
      </c>
      <c r="H599" s="113">
        <v>12.446325167100001</v>
      </c>
      <c r="I599" s="113">
        <v>686.96000000000072</v>
      </c>
    </row>
    <row r="600" spans="1:9" x14ac:dyDescent="0.2">
      <c r="A600" t="s">
        <v>762</v>
      </c>
      <c r="B600">
        <v>10599</v>
      </c>
      <c r="C600" s="113">
        <v>733.22000000000025</v>
      </c>
      <c r="D600" s="113">
        <v>16.431500095993925</v>
      </c>
      <c r="E600" s="113">
        <v>57.602186420203779</v>
      </c>
      <c r="F600">
        <v>9</v>
      </c>
      <c r="G600" s="113">
        <v>18.546371603801411</v>
      </c>
      <c r="H600" s="113">
        <v>11.7470998982</v>
      </c>
      <c r="I600" s="113">
        <v>680.3700000000008</v>
      </c>
    </row>
    <row r="601" spans="1:9" x14ac:dyDescent="0.2">
      <c r="A601" t="s">
        <v>763</v>
      </c>
      <c r="B601">
        <v>10600</v>
      </c>
      <c r="C601" s="113">
        <v>713.72</v>
      </c>
      <c r="D601" s="113">
        <v>40.764523706029266</v>
      </c>
      <c r="E601" s="113">
        <v>34.729624744513806</v>
      </c>
      <c r="F601">
        <v>9</v>
      </c>
      <c r="G601" s="113">
        <v>18.878658278135461</v>
      </c>
      <c r="H601" s="113">
        <v>9.2939429869500003</v>
      </c>
      <c r="I601" s="113">
        <v>680.3700000000008</v>
      </c>
    </row>
    <row r="602" spans="1:9" x14ac:dyDescent="0.2">
      <c r="A602" t="s">
        <v>764</v>
      </c>
      <c r="B602">
        <v>10601</v>
      </c>
      <c r="C602" s="113">
        <v>771.94000000000028</v>
      </c>
      <c r="D602" s="113">
        <v>2.8017919849387081</v>
      </c>
      <c r="E602" s="113">
        <v>51.759066901773515</v>
      </c>
      <c r="F602">
        <v>9</v>
      </c>
      <c r="G602" s="113">
        <v>9.4480291730647661</v>
      </c>
      <c r="H602" s="113">
        <v>13.3681715524</v>
      </c>
      <c r="I602" s="113">
        <v>686.96000000000072</v>
      </c>
    </row>
    <row r="603" spans="1:9" x14ac:dyDescent="0.2">
      <c r="A603" t="s">
        <v>765</v>
      </c>
      <c r="B603">
        <v>10602</v>
      </c>
      <c r="C603" s="113">
        <v>805.56000000000006</v>
      </c>
      <c r="D603" s="113">
        <v>13.655773836412463</v>
      </c>
      <c r="E603" s="113">
        <v>54.365609082159494</v>
      </c>
      <c r="F603">
        <v>9</v>
      </c>
      <c r="G603" s="113">
        <v>7.5897000916177655</v>
      </c>
      <c r="H603" s="113">
        <v>11.237069101400001</v>
      </c>
      <c r="I603" s="113">
        <v>680.3700000000008</v>
      </c>
    </row>
    <row r="604" spans="1:9" x14ac:dyDescent="0.2">
      <c r="A604" t="s">
        <v>766</v>
      </c>
      <c r="B604">
        <v>10603</v>
      </c>
      <c r="C604" s="113">
        <v>740.76000000000022</v>
      </c>
      <c r="D604" s="113">
        <v>4.1128466405369126</v>
      </c>
      <c r="E604" s="113">
        <v>70.897468376370725</v>
      </c>
      <c r="F604">
        <v>9</v>
      </c>
      <c r="G604" s="113">
        <v>11.214000490284603</v>
      </c>
      <c r="H604" s="113">
        <v>13.811891172400001</v>
      </c>
      <c r="I604" s="113">
        <v>680.3700000000008</v>
      </c>
    </row>
    <row r="605" spans="1:9" x14ac:dyDescent="0.2">
      <c r="A605" t="s">
        <v>767</v>
      </c>
      <c r="B605">
        <v>10604</v>
      </c>
      <c r="C605" s="113">
        <v>787.6800000000004</v>
      </c>
      <c r="D605" s="113">
        <v>1.8336820926508828</v>
      </c>
      <c r="E605" s="113">
        <v>69.080400512974137</v>
      </c>
      <c r="F605">
        <v>9</v>
      </c>
      <c r="G605" s="113">
        <v>10.344117147372703</v>
      </c>
      <c r="H605" s="113">
        <v>16.011244929900002</v>
      </c>
      <c r="I605" s="113">
        <v>679.65000000000077</v>
      </c>
    </row>
    <row r="606" spans="1:9" x14ac:dyDescent="0.2">
      <c r="A606" t="s">
        <v>768</v>
      </c>
      <c r="B606">
        <v>10605</v>
      </c>
      <c r="C606" s="113">
        <v>784.45000000000027</v>
      </c>
      <c r="D606" s="113">
        <v>12.230838927011604</v>
      </c>
      <c r="E606" s="113">
        <v>52.011404100375032</v>
      </c>
      <c r="F606">
        <v>9</v>
      </c>
      <c r="G606" s="113">
        <v>7.7241395985848591</v>
      </c>
      <c r="H606" s="113">
        <v>12.874346175700001</v>
      </c>
      <c r="I606" s="113">
        <v>672.49000000000069</v>
      </c>
    </row>
    <row r="607" spans="1:9" x14ac:dyDescent="0.2">
      <c r="A607" t="s">
        <v>769</v>
      </c>
      <c r="B607">
        <v>10606</v>
      </c>
      <c r="C607" s="113">
        <v>737.12000000000035</v>
      </c>
      <c r="D607" s="113">
        <v>18.654097445620568</v>
      </c>
      <c r="E607" s="113">
        <v>65.53828008816609</v>
      </c>
      <c r="F607">
        <v>9</v>
      </c>
      <c r="G607" s="113">
        <v>9.3696595990129197</v>
      </c>
      <c r="H607" s="113">
        <v>12.828422381600001</v>
      </c>
      <c r="I607" s="113">
        <v>672.49000000000069</v>
      </c>
    </row>
    <row r="608" spans="1:9" x14ac:dyDescent="0.2">
      <c r="A608" t="s">
        <v>770</v>
      </c>
      <c r="B608">
        <v>10607</v>
      </c>
      <c r="C608" s="113">
        <v>690.56000000000017</v>
      </c>
      <c r="D608" s="113">
        <v>2.9742765273403031</v>
      </c>
      <c r="E608" s="113">
        <v>0</v>
      </c>
      <c r="F608">
        <v>9</v>
      </c>
      <c r="G608" s="113">
        <v>16.186401259053774</v>
      </c>
      <c r="H608" s="113">
        <v>12.8019292623</v>
      </c>
      <c r="I608" s="113">
        <v>679.65000000000077</v>
      </c>
    </row>
    <row r="609" spans="1:9" x14ac:dyDescent="0.2">
      <c r="A609" t="s">
        <v>771</v>
      </c>
      <c r="B609">
        <v>10608</v>
      </c>
      <c r="C609" s="113">
        <v>728.45000000000016</v>
      </c>
      <c r="D609" s="113">
        <v>1.3120031835687689</v>
      </c>
      <c r="E609" s="113">
        <v>64.295287979028487</v>
      </c>
      <c r="F609">
        <v>9</v>
      </c>
      <c r="G609" s="113">
        <v>13.576511861567326</v>
      </c>
      <c r="H609" s="113">
        <v>15.331545463200001</v>
      </c>
      <c r="I609" s="113">
        <v>672.49000000000069</v>
      </c>
    </row>
    <row r="610" spans="1:9" x14ac:dyDescent="0.2">
      <c r="A610" t="s">
        <v>772</v>
      </c>
      <c r="B610">
        <v>10609</v>
      </c>
      <c r="C610" s="113">
        <v>722.98000000000025</v>
      </c>
      <c r="D610" s="113">
        <v>41.451521130227903</v>
      </c>
      <c r="E610" s="113">
        <v>18.126497590422609</v>
      </c>
      <c r="F610">
        <v>9</v>
      </c>
      <c r="G610" s="113">
        <v>44.584282987368738</v>
      </c>
      <c r="H610" s="113">
        <v>8.7106935953399987</v>
      </c>
      <c r="I610" s="113">
        <v>672.49000000000069</v>
      </c>
    </row>
  </sheetData>
  <sheetProtection algorithmName="SHA-512" hashValue="xN+7Z9WQltVPS3q1zaBK5wweqt8T9Og86OGCcXiewjIMXANqdEC63ylk2ITRn9XggW8qgLIUq9BeoaKiPsFuoQ==" saltValue="qP3jlfYKmuArBRLmgIqXY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FA6A795B3264D4F859ECB954B11F065" ma:contentTypeVersion="11" ma:contentTypeDescription="Opret et nyt dokument." ma:contentTypeScope="" ma:versionID="f533800263d4296e73654455db97d519">
  <xsd:schema xmlns:xsd="http://www.w3.org/2001/XMLSchema" xmlns:xs="http://www.w3.org/2001/XMLSchema" xmlns:p="http://schemas.microsoft.com/office/2006/metadata/properties" xmlns:ns3="84f42352-3182-481c-87ea-4ab76f0f3ad6" targetNamespace="http://schemas.microsoft.com/office/2006/metadata/properties" ma:root="true" ma:fieldsID="4be209e123f9034e1029857e4267e9ce" ns3:_="">
    <xsd:import namespace="84f42352-3182-481c-87ea-4ab76f0f3ad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42352-3182-481c-87ea-4ab76f0f3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1F54EE-DDD7-4D3B-AA82-59ED01686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42352-3182-481c-87ea-4ab76f0f3a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D68D06-67B7-4623-9A0B-10B1ED7DEBEF}">
  <ds:schemaRefs>
    <ds:schemaRef ds:uri="84f42352-3182-481c-87ea-4ab76f0f3ad6"/>
    <ds:schemaRef ds:uri="http://purl.org/dc/term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8CA4824-4654-4B1A-86E3-44B0CDA12C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1</vt:i4>
      </vt:variant>
    </vt:vector>
  </HeadingPairs>
  <TitlesOfParts>
    <vt:vector size="7" baseType="lpstr">
      <vt:lpstr>Forord</vt:lpstr>
      <vt:lpstr>Vejledning</vt:lpstr>
      <vt:lpstr>1. Tilførsel</vt:lpstr>
      <vt:lpstr>2. Omsætning</vt:lpstr>
      <vt:lpstr>Sømodellen</vt:lpstr>
      <vt:lpstr>DMI</vt:lpstr>
      <vt:lpstr>Forord!Udskriftsområde</vt:lpstr>
    </vt:vector>
  </TitlesOfParts>
  <Company>Vejle 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Karsten Wandall</dc:creator>
  <cp:lastModifiedBy>Emil Nielsen</cp:lastModifiedBy>
  <cp:lastPrinted>2021-11-19T10:13:11Z</cp:lastPrinted>
  <dcterms:created xsi:type="dcterms:W3CDTF">2004-03-29T09:28:08Z</dcterms:created>
  <dcterms:modified xsi:type="dcterms:W3CDTF">2026-08-06T06:51:32Z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0x010100BFA6A795B3264D4F859ECB954B11F065</vt:lpwstr>
  </property>
</Properties>
</file>